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.111\data\R.Pogosyan\տեղեկագիր\1-N\"/>
    </mc:Choice>
  </mc:AlternateContent>
  <xr:revisionPtr revIDLastSave="0" documentId="13_ncr:1_{A7C3D8D3-7DDC-416C-9AB8-0AA62D692034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Hav N1" sheetId="1" r:id="rId1"/>
    <sheet name="Hav N3" sheetId="2" r:id="rId2"/>
    <sheet name="Hav N4" sheetId="10" r:id="rId3"/>
    <sheet name="Hav N5" sheetId="8" r:id="rId4"/>
  </sheets>
  <definedNames>
    <definedName name="Excel_BuiltIn__FilterDatabase_14">#REF!</definedName>
    <definedName name="Excel_BuiltIn__FilterDatabase_15">#REF!</definedName>
    <definedName name="Excel_BuiltIn__FilterDatabase_16">#REF!</definedName>
    <definedName name="Excel_BuiltIn__FilterDatabase_17">#REF!</definedName>
    <definedName name="Excel_BuiltIn__FilterDatabase_18">#REF!</definedName>
    <definedName name="Excel_BuiltIn__FilterDatabase_21">#REF!</definedName>
    <definedName name="Excel_BuiltIn__FilterDatabase_3">#REF!</definedName>
    <definedName name="Excel_BuiltIn__FilterDatabase_4">#REF!</definedName>
    <definedName name="Excel_BuiltIn__FilterDatabase_7">#REF!</definedName>
    <definedName name="Excel_BuiltIn_Print_Area_13">#REF!</definedName>
    <definedName name="_xlnm.Print_Titles" localSheetId="2">'Hav N4'!$12:$12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8" i="10" l="1"/>
  <c r="D118" i="10"/>
  <c r="E114" i="10"/>
  <c r="D114" i="10"/>
  <c r="D107" i="10"/>
  <c r="E103" i="10"/>
  <c r="D103" i="10"/>
  <c r="E100" i="10"/>
  <c r="D100" i="10"/>
  <c r="F96" i="10"/>
  <c r="E96" i="10"/>
  <c r="D96" i="10"/>
  <c r="F91" i="10"/>
  <c r="E91" i="10"/>
  <c r="D91" i="10"/>
  <c r="E49" i="10"/>
  <c r="D49" i="10"/>
  <c r="F45" i="10"/>
  <c r="E45" i="10"/>
  <c r="D45" i="10"/>
  <c r="E40" i="10"/>
  <c r="D40" i="10"/>
  <c r="E33" i="10"/>
  <c r="D33" i="10"/>
  <c r="E27" i="10"/>
  <c r="D27" i="10"/>
  <c r="F19" i="10"/>
  <c r="E19" i="10"/>
  <c r="D19" i="10"/>
  <c r="E83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E54" i="10"/>
  <c r="D54" i="10"/>
  <c r="D15" i="10"/>
  <c r="F130" i="10"/>
  <c r="E130" i="10"/>
  <c r="D130" i="10"/>
  <c r="F129" i="10"/>
  <c r="E129" i="10"/>
  <c r="D129" i="10"/>
  <c r="F128" i="10"/>
  <c r="E128" i="10"/>
  <c r="D128" i="10"/>
  <c r="F127" i="10"/>
  <c r="F125" i="10" s="1"/>
  <c r="E127" i="10"/>
  <c r="D127" i="10"/>
  <c r="D125" i="10" s="1"/>
  <c r="G125" i="10"/>
  <c r="F124" i="10"/>
  <c r="E124" i="10"/>
  <c r="D124" i="10"/>
  <c r="F123" i="10"/>
  <c r="F121" i="10"/>
  <c r="E123" i="10"/>
  <c r="D123" i="10"/>
  <c r="D121" i="10" s="1"/>
  <c r="G121" i="10"/>
  <c r="F120" i="10"/>
  <c r="E120" i="10"/>
  <c r="D120" i="10"/>
  <c r="F119" i="10"/>
  <c r="E119" i="10"/>
  <c r="D119" i="10"/>
  <c r="F118" i="10"/>
  <c r="F117" i="10"/>
  <c r="E117" i="10"/>
  <c r="D117" i="10"/>
  <c r="F116" i="10"/>
  <c r="E116" i="10"/>
  <c r="D116" i="10"/>
  <c r="F115" i="10"/>
  <c r="E115" i="10"/>
  <c r="D115" i="10"/>
  <c r="F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F106" i="10"/>
  <c r="E106" i="10"/>
  <c r="D106" i="10"/>
  <c r="F105" i="10"/>
  <c r="E105" i="10"/>
  <c r="D105" i="10"/>
  <c r="F104" i="10"/>
  <c r="E104" i="10"/>
  <c r="D104" i="10"/>
  <c r="F103" i="10"/>
  <c r="F102" i="10"/>
  <c r="E102" i="10"/>
  <c r="D102" i="10"/>
  <c r="F101" i="10"/>
  <c r="E101" i="10"/>
  <c r="D101" i="10"/>
  <c r="F100" i="10"/>
  <c r="F99" i="10"/>
  <c r="E99" i="10"/>
  <c r="D99" i="10"/>
  <c r="F98" i="10"/>
  <c r="E98" i="10"/>
  <c r="D98" i="10"/>
  <c r="F97" i="10"/>
  <c r="E97" i="10"/>
  <c r="D97" i="10"/>
  <c r="F94" i="10"/>
  <c r="E94" i="10"/>
  <c r="D94" i="10"/>
  <c r="F93" i="10"/>
  <c r="E93" i="10"/>
  <c r="D93" i="10"/>
  <c r="F92" i="10"/>
  <c r="E92" i="10"/>
  <c r="D92" i="10"/>
  <c r="E89" i="10"/>
  <c r="G89" i="10"/>
  <c r="F88" i="10"/>
  <c r="E88" i="10"/>
  <c r="F87" i="10"/>
  <c r="E87" i="10"/>
  <c r="F86" i="10"/>
  <c r="E86" i="10"/>
  <c r="F85" i="10"/>
  <c r="E85" i="10"/>
  <c r="F84" i="10"/>
  <c r="E84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G52" i="10"/>
  <c r="F51" i="10"/>
  <c r="E51" i="10"/>
  <c r="D51" i="10"/>
  <c r="F50" i="10"/>
  <c r="E50" i="10"/>
  <c r="D50" i="10"/>
  <c r="F49" i="10"/>
  <c r="F48" i="10"/>
  <c r="E48" i="10"/>
  <c r="D48" i="10"/>
  <c r="F47" i="10"/>
  <c r="E47" i="10"/>
  <c r="D47" i="10"/>
  <c r="F46" i="10"/>
  <c r="E46" i="10"/>
  <c r="D46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F21" i="10"/>
  <c r="E21" i="10"/>
  <c r="D21" i="10"/>
  <c r="F20" i="10"/>
  <c r="E20" i="10"/>
  <c r="D20" i="10"/>
  <c r="G17" i="10"/>
  <c r="G13" i="10" s="1"/>
  <c r="F15" i="10"/>
  <c r="E15" i="10"/>
  <c r="O22" i="8"/>
  <c r="S11" i="8" s="1"/>
  <c r="Q22" i="8"/>
  <c r="R22" i="8"/>
  <c r="P22" i="8"/>
  <c r="B14" i="2"/>
  <c r="B12" i="2" s="1"/>
  <c r="C14" i="2"/>
  <c r="C12" i="2"/>
  <c r="D14" i="2"/>
  <c r="D12" i="2"/>
  <c r="E14" i="2"/>
  <c r="E12" i="2"/>
  <c r="B14" i="1"/>
  <c r="C14" i="1" s="1"/>
  <c r="B18" i="2"/>
  <c r="C18" i="2"/>
  <c r="D18" i="2"/>
  <c r="E18" i="2"/>
  <c r="H14" i="1"/>
  <c r="D14" i="1"/>
  <c r="E14" i="1" s="1"/>
  <c r="F14" i="1"/>
  <c r="G14" i="1" s="1"/>
  <c r="V14" i="8"/>
  <c r="G14" i="8" s="1"/>
  <c r="V17" i="8"/>
  <c r="G17" i="8" s="1"/>
  <c r="T17" i="8"/>
  <c r="E17" i="8" s="1"/>
  <c r="T15" i="8"/>
  <c r="E15" i="8" s="1"/>
  <c r="S18" i="8"/>
  <c r="D18" i="8" s="1"/>
  <c r="D21" i="8" s="1"/>
  <c r="S17" i="8"/>
  <c r="D17" i="8" s="1"/>
  <c r="S15" i="8"/>
  <c r="D15" i="8" s="1"/>
  <c r="U18" i="8"/>
  <c r="F18" i="8" s="1"/>
  <c r="F21" i="8" s="1"/>
  <c r="T14" i="8"/>
  <c r="E14" i="8" s="1"/>
  <c r="T16" i="8"/>
  <c r="E16" i="8" s="1"/>
  <c r="V15" i="8"/>
  <c r="G15" i="8" s="1"/>
  <c r="U17" i="8"/>
  <c r="F17" i="8" s="1"/>
  <c r="U15" i="8"/>
  <c r="F15" i="8" s="1"/>
  <c r="D52" i="10"/>
  <c r="E121" i="10"/>
  <c r="F89" i="10"/>
  <c r="E125" i="10"/>
  <c r="D89" i="10" l="1"/>
  <c r="D11" i="8"/>
  <c r="U14" i="8"/>
  <c r="F14" i="8" s="1"/>
  <c r="T18" i="8"/>
  <c r="E18" i="8" s="1"/>
  <c r="E21" i="8" s="1"/>
  <c r="T11" i="8"/>
  <c r="U11" i="8"/>
  <c r="V11" i="8"/>
  <c r="G11" i="8" s="1"/>
  <c r="S14" i="8"/>
  <c r="D14" i="8" s="1"/>
  <c r="S16" i="8"/>
  <c r="D16" i="8" s="1"/>
  <c r="V18" i="8"/>
  <c r="G18" i="8" s="1"/>
  <c r="G21" i="8" s="1"/>
  <c r="V16" i="8"/>
  <c r="G16" i="8" s="1"/>
  <c r="U16" i="8"/>
  <c r="F16" i="8" s="1"/>
  <c r="E17" i="10"/>
  <c r="F52" i="10"/>
  <c r="E52" i="10"/>
  <c r="D17" i="10"/>
  <c r="D13" i="10" s="1"/>
  <c r="F17" i="10"/>
  <c r="F13" i="10"/>
  <c r="D22" i="8"/>
  <c r="D13" i="8"/>
  <c r="E13" i="10"/>
  <c r="V22" i="8"/>
  <c r="F11" i="8" l="1"/>
  <c r="U22" i="8"/>
  <c r="S22" i="8"/>
  <c r="G22" i="8"/>
  <c r="G13" i="8"/>
  <c r="E11" i="8"/>
  <c r="T22" i="8"/>
  <c r="E13" i="8" l="1"/>
  <c r="E22" i="8"/>
  <c r="F13" i="8"/>
  <c r="F22" i="8"/>
</calcChain>
</file>

<file path=xl/sharedStrings.xml><?xml version="1.0" encoding="utf-8"?>
<sst xmlns="http://schemas.openxmlformats.org/spreadsheetml/2006/main" count="213" uniqueCount="171">
  <si>
    <t>2.3.²ÛÉ</t>
  </si>
  <si>
    <t>´. ²ñï³ùÇÝ ³ÕµÛáõñÝ»ñ - ÁÝ¹³Ù»ÝÁ</t>
  </si>
  <si>
    <t xml:space="preserve"> ³Û¹ ÃíáõÙ</t>
  </si>
  <si>
    <t>²ÛÉ</t>
  </si>
  <si>
    <t xml:space="preserve">ՊԵՏԱԿԱՆ ԲՅՈՒՋԵԻ ԵԿԱՄՈՒՏՆԵՐԻ ՀԱՎԱՔԱԳՐՄԱՆ ԵՌԱՄՍՅԱԿԱՅԻՆ </t>
  </si>
  <si>
    <t>ՊԵՏԱԿԱՆ ԲՅՈՒՋԵԻ ԵԿԱՄՈՒՏՆԵՐ</t>
  </si>
  <si>
    <t>Առաջին եռամսյակ</t>
  </si>
  <si>
    <t xml:space="preserve">Առաջին կիսամյակ </t>
  </si>
  <si>
    <t>Ինն ամիս</t>
  </si>
  <si>
    <t>Տարի</t>
  </si>
  <si>
    <t>ԸՆԴԱՄԵՆԸ</t>
  </si>
  <si>
    <t>Այլ եկամուտներ</t>
  </si>
  <si>
    <t>այդ թվում`</t>
  </si>
  <si>
    <t xml:space="preserve">  ԸՆԴԱՄԵՆԸ</t>
  </si>
  <si>
    <t>ՀՀ</t>
  </si>
  <si>
    <t>Առաջին կիսամյակ</t>
  </si>
  <si>
    <t>Ասկերանի շրջան</t>
  </si>
  <si>
    <t>Այգեստան</t>
  </si>
  <si>
    <t>Աստղաշեն</t>
  </si>
  <si>
    <t>Հովսեփավան</t>
  </si>
  <si>
    <t>Պատարա</t>
  </si>
  <si>
    <t>Բերքաձոր</t>
  </si>
  <si>
    <t>Դահրավ</t>
  </si>
  <si>
    <t>Դաշուշեն</t>
  </si>
  <si>
    <t>Խնածախ</t>
  </si>
  <si>
    <t>Լուսաձոր</t>
  </si>
  <si>
    <t>Խնապատ</t>
  </si>
  <si>
    <t>Խանցք</t>
  </si>
  <si>
    <t>Խաչեն</t>
  </si>
  <si>
    <t>Խաչմաչ</t>
  </si>
  <si>
    <t>Խնձրիստան</t>
  </si>
  <si>
    <t>Խրամորթ</t>
  </si>
  <si>
    <t>Ծաղկաշատ</t>
  </si>
  <si>
    <t>Կարմիր գյուղ</t>
  </si>
  <si>
    <t>Հարավ</t>
  </si>
  <si>
    <t>Հիլիս</t>
  </si>
  <si>
    <t>Մխիթարաշեն</t>
  </si>
  <si>
    <t>Նախիջևանիկ</t>
  </si>
  <si>
    <t>Նորագյուղ</t>
  </si>
  <si>
    <t>Ներքին Սզնեք</t>
  </si>
  <si>
    <t>Շոշ</t>
  </si>
  <si>
    <t>Ռև</t>
  </si>
  <si>
    <t>Սառնաղբյուր</t>
  </si>
  <si>
    <t>Սարդարաշեն</t>
  </si>
  <si>
    <t>Սարուշեն</t>
  </si>
  <si>
    <t xml:space="preserve">Վարդաձոր </t>
  </si>
  <si>
    <t>Վերին Սզնեք</t>
  </si>
  <si>
    <t>Քռասնի</t>
  </si>
  <si>
    <t>Իվանյան</t>
  </si>
  <si>
    <t>Մարտակերտի շրջան</t>
  </si>
  <si>
    <t>Աղաբեկալանջ</t>
  </si>
  <si>
    <t>Առաջաձոր</t>
  </si>
  <si>
    <t>Գառնաքար</t>
  </si>
  <si>
    <t>Գետավան</t>
  </si>
  <si>
    <t>Դրմբոն</t>
  </si>
  <si>
    <t>Զագլիկ</t>
  </si>
  <si>
    <t>Զարդախաչ</t>
  </si>
  <si>
    <t>Թբլղու</t>
  </si>
  <si>
    <t>Ծաղկաշեն</t>
  </si>
  <si>
    <t>Ծմակահող</t>
  </si>
  <si>
    <t>Կիչան</t>
  </si>
  <si>
    <t>Կոճողոտ</t>
  </si>
  <si>
    <t>Կուսապատ</t>
  </si>
  <si>
    <t>Հաթերք</t>
  </si>
  <si>
    <t>Վարնկաթաղ</t>
  </si>
  <si>
    <t>Մաղավուզ</t>
  </si>
  <si>
    <t>Մեծ շեն</t>
  </si>
  <si>
    <t>Մեհմանա</t>
  </si>
  <si>
    <t>Մոխրաթաղ</t>
  </si>
  <si>
    <t>Ն. Հոռաթաղ</t>
  </si>
  <si>
    <t>Նոր  Ղազանչի</t>
  </si>
  <si>
    <t>Շահմասուր</t>
  </si>
  <si>
    <t>Չափար</t>
  </si>
  <si>
    <t>Չլդրան</t>
  </si>
  <si>
    <t>Պողոսագոմեր</t>
  </si>
  <si>
    <t>Վաղուհաս</t>
  </si>
  <si>
    <t>Խնկավան</t>
  </si>
  <si>
    <t>Վանք</t>
  </si>
  <si>
    <t>Վարդաձոր</t>
  </si>
  <si>
    <t>Վ.  Հոռաթաղ</t>
  </si>
  <si>
    <t>Քոլատակ</t>
  </si>
  <si>
    <t>Տոնաշեն</t>
  </si>
  <si>
    <t>Մարտունու շրջան</t>
  </si>
  <si>
    <t>Աշան</t>
  </si>
  <si>
    <t>Ավդուռ</t>
  </si>
  <si>
    <t>Բերդաշեն</t>
  </si>
  <si>
    <t>Գիշի</t>
  </si>
  <si>
    <t>Եմիշճան</t>
  </si>
  <si>
    <t>Թաղավարդ</t>
  </si>
  <si>
    <t>Խերխան</t>
  </si>
  <si>
    <t>Խնուշինակ</t>
  </si>
  <si>
    <t>Ծովատեղ</t>
  </si>
  <si>
    <t>Կաղարծի</t>
  </si>
  <si>
    <t>Վարանդա</t>
  </si>
  <si>
    <t>Կարմիր Շուկա</t>
  </si>
  <si>
    <t>Կոլխոզաշեն</t>
  </si>
  <si>
    <t>Հաղորտի</t>
  </si>
  <si>
    <t>Հացի</t>
  </si>
  <si>
    <t>Հերհեր</t>
  </si>
  <si>
    <t>Կավահան</t>
  </si>
  <si>
    <t>Մաճկալաշեն</t>
  </si>
  <si>
    <t>Մյուրիշեն</t>
  </si>
  <si>
    <t>Մսմնա</t>
  </si>
  <si>
    <t>Մուշկապատ</t>
  </si>
  <si>
    <t>Ննգի</t>
  </si>
  <si>
    <t>Նորշեն</t>
  </si>
  <si>
    <t>Պառավաթումբ</t>
  </si>
  <si>
    <t>Սոս</t>
  </si>
  <si>
    <t>Սպիտակաշեն</t>
  </si>
  <si>
    <t>Քարահունջ</t>
  </si>
  <si>
    <t>Քերթ</t>
  </si>
  <si>
    <t>Շահումյանի շրջան</t>
  </si>
  <si>
    <t>Ակնաբերդ</t>
  </si>
  <si>
    <t>Չարեքտար</t>
  </si>
  <si>
    <t>Շուշիի   շրջան</t>
  </si>
  <si>
    <t>Լիսագոր</t>
  </si>
  <si>
    <t>Հին շեն</t>
  </si>
  <si>
    <t>Ընդամենը</t>
  </si>
  <si>
    <t>Արցախի ժողովրդավարական կուսակցություն</t>
  </si>
  <si>
    <t>Ձայն</t>
  </si>
  <si>
    <t>Գումար</t>
  </si>
  <si>
    <t>Հարկային եկամուտներ և պետական տուրքեր</t>
  </si>
  <si>
    <t xml:space="preserve"> Փոխառու զուտ միջոցներ</t>
  </si>
  <si>
    <t>1. Վարկերի և փոխատվությունների ստացում</t>
  </si>
  <si>
    <t>2. Ստացված վարկերի և փոխատվությունների մարում</t>
  </si>
  <si>
    <t>Ճանկաթաղ</t>
  </si>
  <si>
    <t>Հայ Հեղափոխական Դաշնակցություն կուսակցություն</t>
  </si>
  <si>
    <t>Հարությունագոմեր</t>
  </si>
  <si>
    <t>ԱՐՑԱԽԻ ՀԱՆՐԱՊԵՏՈՒԹՅԱՆ ՆԱԽԱԳԱՀԻ ԱՇԽԱՏԱԿԱԶՄԻ</t>
  </si>
  <si>
    <t>Ա. ԼԱԶԱՐՅԱՆ</t>
  </si>
  <si>
    <t>ԱՀ շրջանների և համայնքների  անվանումները</t>
  </si>
  <si>
    <t xml:space="preserve">        ԱՐՑԱԽԻ ՀԱՆՐԱՊԵՏՈՒԹՅԱՆ ՆԱԽԱԳԱՀԻ ԱՇԽԱՏԱԿԱԶՄԻ</t>
  </si>
  <si>
    <t xml:space="preserve">      Ա. ԼԱԶԱՐՅԱՆ</t>
  </si>
  <si>
    <t>Ստեփանակերտ ք.</t>
  </si>
  <si>
    <t>Ասկերան ք.</t>
  </si>
  <si>
    <t>Մարտակերտ ք.</t>
  </si>
  <si>
    <t>Մարտունի ք.</t>
  </si>
  <si>
    <t>Ճարտար ք.</t>
  </si>
  <si>
    <t>Ազատ հայրենիք-ՔՄԴ կուսակցությունների դաշինք</t>
  </si>
  <si>
    <t>Միասնական հայրենիք կուսակցություն</t>
  </si>
  <si>
    <t>Արցախի Արդարություն կուսակցություն</t>
  </si>
  <si>
    <t>ՆՈՐ ԱՐՑԱԽ կուսակցությունների դաշինք</t>
  </si>
  <si>
    <t xml:space="preserve">        ԿԱՌԱՎԱՐՈՒԹՅԱՆ ԳՈՐԾԵՐԻ ԿԱՌԱՎԱՐՉՈՒԹՅԱՆ ՊԵՏ</t>
  </si>
  <si>
    <t>ՆՈՐ ԱՐՑԱԽ կուսակցությունների դաշինք, այդ թվում`</t>
  </si>
  <si>
    <t>Ինքնություն և միասնություն կուսակցություն</t>
  </si>
  <si>
    <t>Վաղվա Արցախ կուսակցություն</t>
  </si>
  <si>
    <t>Արցախի Ռամկավար Ազատական կուսակցություն</t>
  </si>
  <si>
    <t xml:space="preserve">ԿԱՌԱՎԱՐՈՒԹՅԱՆ ԳՈՐԾԵՐԻ ԿԱՌԱՎԱՐՉՈՒԹՅԱՆ ՊԵՏ </t>
  </si>
  <si>
    <t>Ազատ հայրենիք-ՔՄԴ կուսակցությունների դաշինք, այդ թվում`</t>
  </si>
  <si>
    <t>Ազատ հայրենիք կուսակցություն</t>
  </si>
  <si>
    <t>Քաղաքացիական միացյալ դաշինք կուսակցություն</t>
  </si>
  <si>
    <t xml:space="preserve">(ԱՃՈՂԱԿԱՆ) ՀԱՄԱՄԱՍՆՈՒԹՅՈՒՆՆԵՐՆ`  ԸՍՏ ԵԿԱՄՈՒՏՆԵՐԻ ՁԵՎԱՎՈՐՄԱՆ </t>
  </si>
  <si>
    <t>ԱՂԲՅՈՒՐՆԵՐԻ ԴԱՍԱԿԱՐԳՄԱՆ ԱՌԱՆՁԻՆ ԽՄԲԵՐԻ</t>
  </si>
  <si>
    <t>ՊԵՏԱԿԱՆ  ԲՅՈՒՋԵԻ  ԴԵՖԻՑԻՏԻ  (ՊԱԿԱՍՈՒՐԴԻ) ՖԻՆԱՆՍԱՎՈՐՄԱՆ  ԵՌԱՄՍՅԱԿԱՅԻՆ</t>
  </si>
  <si>
    <t>ՊԵՏԱԿԱՆ ԲՅՈՒՋԵԻ ԴԵՖԻՑԻՏԻ (ՊԱԿԱՍՈՒՐԴԻ) ՖԻՆԱՆՍԱՎՈՐՄԱՆ ԱՂԲՅՈՒՐՆԵՐԸ</t>
  </si>
  <si>
    <t>ՊԵՏԱԿԱՆ ԲՅՈՒՋԵԻՑ  ՀԱՄԱՅՆՔՆԵՐԻ ԲՅՈՒՋԵՆԵՐԻՆ</t>
  </si>
  <si>
    <t xml:space="preserve"> ՏՐԱՄԱԴՐՎՈՂ ԴՈՏԱՑԻԱՆԵՐԻ ՏԱՐԵԿԱՆ ԳՈՒՄԱՐՆԵՐԻ ԵՌԱՄՍՅԱԿԱՅԻՆ </t>
  </si>
  <si>
    <t>(ԱՃՈՂԱԿԱՆ) ՀԱՄԱՄԱՍՆՈՒԹՅՈՒՆՆԵՐՆ ԸՍՏ ԱՌԱՆՁԻՆ ՀԱՄԱՅՆՔՆԵՐԻ</t>
  </si>
  <si>
    <t>Կուսակցությունների և կուսակցությունների դաշինքների անվանումները</t>
  </si>
  <si>
    <t>ԱՐՑԱԽԻ  ՀԱՆՐԱՊԵՏՈՒԹՅԱՆ 2023 ԹՎԱԿԱՆԻ</t>
  </si>
  <si>
    <t>ԱՐՑԱԽԻ ՀԱՆՐԱՊԵՏՈՒԹՅԱՆ 2023 ԹՎԱԿԱՆԻ</t>
  </si>
  <si>
    <t>-</t>
  </si>
  <si>
    <t>հազար ՀՀ դրամ</t>
  </si>
  <si>
    <t xml:space="preserve">Հավելված N 1
  Արցախի Հանրապետության
կառավարության 2023 թվականի
հունվարի 9-ի N 1–Ն որոշման 
</t>
  </si>
  <si>
    <t>Հավելված N 3
  Արցախի Հանրապետության
կառավարության 2023 թվականի
հունվարի 9-ի N 1–Ն որոշման</t>
  </si>
  <si>
    <t>(ԱՃՈՂԱԿԱՆ) ՀԱՄԱՄԱՍՆՈՒԹՅՈՒՆՆԵՐԸ՝ ԸՍՏ ՖԻՆԱՆՍԱՎՈՐՄԱՆ ԱՂԲՅՈՒՐՆԵՐԻ ԵՎ ԱՌԱՆՁԻՆ ՏԱՐՐԵՐԻ</t>
  </si>
  <si>
    <t>Հավելված N 4
  Արցախի Հանրապետության
կառավարության 2023 թվականի
հունվարի 9-ի N 1–Ն որոշման</t>
  </si>
  <si>
    <t>Եղցահող</t>
  </si>
  <si>
    <t>Հավելված N 5
  Արցախի Հանրապետության
կառավարության 2023 թվականի
հունվարի 9-ի N 1–Ն որոշման</t>
  </si>
  <si>
    <t xml:space="preserve">ԱՐՑԱԽԻ ՀԱՆՐԱՊԵՏՈՒԹՅԱՆ ՆԱԽԱԳԱՀԻ ԱՇԽԱՏԱԿԱԶՄԻ
ԿԱՌԱՎԱՐՈՒԹՅԱՆ ԳՈՐԾԵՐԻ ԿԱՌԱՎԱՐՉՈՒԹՅԱՆ ՊԵՏ                                Ա. ԼԱԶԱՐՅԱՆ
</t>
  </si>
  <si>
    <r>
      <rPr>
        <b/>
        <sz val="13"/>
        <rFont val="Calibri"/>
        <family val="2"/>
        <charset val="204"/>
      </rPr>
      <t>«</t>
    </r>
    <r>
      <rPr>
        <b/>
        <sz val="13"/>
        <rFont val="GHEA Grapalat"/>
        <family val="3"/>
      </rPr>
      <t>ԱՐՑԱԽԻ ՀԱՆՐԱՊԵՏՈՒԹՅԱՆ 2023 ԹՎԱԿԱՆԻ ՊԵՏԱԿԱՆ ԲՅՈՒՋԵԻ ՄԱՍԻՆ ՕՐԵՆՔԻ N1 ՀԱՎԵԼՎԱԾԻ ԲՅՈՒՋԵՏԱՅԻՆ ԾԱԽՍԵՐԻ ԳՈՐԾԱՌԱԿԱՆ ԴԱՍԱԿԱՐԳՄԱՆ 08 ԲԱԺՆԻ 4 ԽՄԲԻ 2 ԴԱՍԻ 01. ՆՅՈՒԹԱԿԱՆ ԱՋԱԿՑՈՒԹՅՈՒՆ ԱՐՑԱԽԻ ՀԱՆՐԱՊԵՏՈՒԹՅԱՆ ԱԶԳԱՅԻՆ ԺՈՂՈՎԻ ԸՆՏՐՈՒԹՅՈՒՆՆԵՐՈՒՄ ԵՐԵՔ  ԵՎ ԱՎԵԼԻ ՏՈԿՈՍ ՁԱՅՆ ՀԱՎԱՔԱԾ ԿՈՒՍԱԿՑՈՒԹՅՈՒՆՆԵՐԻՆ ԵՎ ԿՈՒՍԱԿՑՈՒԹՅՈՒՆՆԵՐԻ ԴԱՇԻՆՔՆԵՐԻՆ ԾՐԱԳՐՈՎ ՆԱԽԱՏԵՍՎԱԾ  ՀԱՏԿԱՑՈՒՄՆԵՐԻ  ԲԱՇԽՈՒՄԸ` ԸՍՏ ԱՌԱՆՁԻՆ ԿՈՒՍԱԿՑՈՒԹՅՈՒՆՆԵՐԻ ԵՎ  ԿՈՒՍԱԿՑՈՒԹՅՈՒՆՆԵՐԻ ԴԱՇԻՆՔՆԵՐԻ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</si>
</sst>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#,##0.0"/>
    <numFmt numFmtId="168" formatCode="_(* #,##0.0_);_(* \(#,##0.0\);_(* &quot;-&quot;??_);_(@_)"/>
    <numFmt numFmtId="169" formatCode="#,##0.0_);[Red]\(#,##0.0\)"/>
  </numFmts>
  <fonts count="25">
    <font>
      <sz val="10"/>
      <name val="Times Armenian"/>
    </font>
    <font>
      <sz val="10"/>
      <name val="Times Armenian"/>
    </font>
    <font>
      <sz val="10"/>
      <name val="Arial"/>
      <family val="2"/>
    </font>
    <font>
      <sz val="10"/>
      <color indexed="8"/>
      <name val="MS Sans Serif"/>
      <family val="2"/>
    </font>
    <font>
      <b/>
      <sz val="1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13"/>
      <name val="GHEA Grapalat"/>
      <family val="3"/>
    </font>
    <font>
      <sz val="13"/>
      <name val="GHEA Grapalat"/>
      <family val="3"/>
    </font>
    <font>
      <sz val="12"/>
      <color indexed="10"/>
      <name val="GHEA Grapalat"/>
      <family val="3"/>
    </font>
    <font>
      <b/>
      <sz val="13"/>
      <name val="GHEA Mariam"/>
      <family val="3"/>
    </font>
    <font>
      <sz val="10"/>
      <name val="Times Armenian"/>
      <family val="1"/>
    </font>
    <font>
      <i/>
      <sz val="12"/>
      <name val="GHEA Grapalat"/>
      <family val="3"/>
    </font>
    <font>
      <sz val="10"/>
      <name val="Arial"/>
      <family val="2"/>
    </font>
    <font>
      <b/>
      <sz val="10"/>
      <color indexed="10"/>
      <name val="GHEA Grapalat"/>
      <family val="3"/>
    </font>
    <font>
      <sz val="10"/>
      <name val="Arial"/>
      <family val="2"/>
    </font>
    <font>
      <sz val="11"/>
      <name val="Arial"/>
      <family val="2"/>
    </font>
    <font>
      <b/>
      <sz val="13"/>
      <name val="Calibri"/>
      <family val="2"/>
      <charset val="204"/>
    </font>
    <font>
      <b/>
      <sz val="13"/>
      <name val="GHEA Mariam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3" fillId="0" borderId="0"/>
    <xf numFmtId="0" fontId="17" fillId="0" borderId="0"/>
    <xf numFmtId="0" fontId="21" fillId="0" borderId="0"/>
    <xf numFmtId="0" fontId="3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35">
    <xf numFmtId="0" fontId="0" fillId="0" borderId="0" xfId="0"/>
    <xf numFmtId="0" fontId="6" fillId="0" borderId="0" xfId="0" applyFont="1" applyFill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7" fontId="4" fillId="0" borderId="1" xfId="0" applyNumberFormat="1" applyFont="1" applyBorder="1" applyAlignment="1">
      <alignment horizontal="right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166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9" fillId="0" borderId="3" xfId="0" applyFont="1" applyBorder="1" applyAlignment="1">
      <alignment vertical="center" wrapText="1"/>
    </xf>
    <xf numFmtId="166" fontId="7" fillId="0" borderId="4" xfId="0" applyNumberFormat="1" applyFont="1" applyBorder="1" applyAlignment="1">
      <alignment horizontal="right" vertical="center" wrapText="1"/>
    </xf>
    <xf numFmtId="166" fontId="7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6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/>
    <xf numFmtId="0" fontId="7" fillId="0" borderId="0" xfId="0" applyNumberFormat="1" applyFont="1"/>
    <xf numFmtId="0" fontId="5" fillId="0" borderId="0" xfId="0" applyFont="1" applyAlignment="1"/>
    <xf numFmtId="0" fontId="4" fillId="0" borderId="0" xfId="4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8" fontId="6" fillId="0" borderId="1" xfId="1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8" fontId="7" fillId="0" borderId="1" xfId="12" applyNumberFormat="1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8" fontId="8" fillId="0" borderId="1" xfId="1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8" fontId="4" fillId="0" borderId="1" xfId="1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7" fontId="10" fillId="0" borderId="0" xfId="0" applyNumberFormat="1" applyFont="1" applyBorder="1" applyAlignment="1">
      <alignment horizontal="center" vertical="center" wrapText="1"/>
    </xf>
    <xf numFmtId="0" fontId="4" fillId="0" borderId="0" xfId="4" applyFont="1" applyAlignment="1">
      <alignment horizontal="right" vertical="top" wrapText="1"/>
    </xf>
    <xf numFmtId="0" fontId="6" fillId="0" borderId="1" xfId="8" applyFont="1" applyFill="1" applyBorder="1" applyAlignment="1">
      <alignment vertical="center" wrapText="1"/>
    </xf>
    <xf numFmtId="166" fontId="6" fillId="0" borderId="1" xfId="8" quotePrefix="1" applyNumberFormat="1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167" fontId="4" fillId="0" borderId="1" xfId="8" applyNumberFormat="1" applyFont="1" applyFill="1" applyBorder="1" applyAlignment="1">
      <alignment horizontal="center" vertical="center" wrapText="1"/>
    </xf>
    <xf numFmtId="1" fontId="4" fillId="0" borderId="1" xfId="8" applyNumberFormat="1" applyFont="1" applyFill="1" applyBorder="1" applyAlignment="1">
      <alignment horizontal="center" vertical="center" wrapText="1"/>
    </xf>
    <xf numFmtId="0" fontId="4" fillId="0" borderId="1" xfId="8" quotePrefix="1" applyFont="1" applyFill="1" applyBorder="1" applyAlignment="1">
      <alignment vertical="center" wrapText="1"/>
    </xf>
    <xf numFmtId="0" fontId="10" fillId="0" borderId="0" xfId="5" applyFont="1"/>
    <xf numFmtId="0" fontId="4" fillId="0" borderId="0" xfId="5" applyFont="1" applyAlignment="1">
      <alignment horizontal="center"/>
    </xf>
    <xf numFmtId="0" fontId="4" fillId="0" borderId="0" xfId="5" applyFont="1" applyAlignment="1">
      <alignment horizontal="right" vertical="top" wrapText="1"/>
    </xf>
    <xf numFmtId="0" fontId="14" fillId="0" borderId="0" xfId="0" applyFont="1" applyAlignment="1">
      <alignment horizontal="center" vertical="center" wrapText="1"/>
    </xf>
    <xf numFmtId="0" fontId="7" fillId="0" borderId="0" xfId="5" applyFont="1"/>
    <xf numFmtId="0" fontId="10" fillId="0" borderId="1" xfId="5" applyFont="1" applyBorder="1"/>
    <xf numFmtId="0" fontId="7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vertical="center" wrapText="1"/>
    </xf>
    <xf numFmtId="0" fontId="6" fillId="0" borderId="1" xfId="5" applyFont="1" applyBorder="1" applyAlignment="1">
      <alignment vertical="center" wrapText="1"/>
    </xf>
    <xf numFmtId="0" fontId="15" fillId="0" borderId="0" xfId="5" applyFont="1"/>
    <xf numFmtId="0" fontId="7" fillId="0" borderId="0" xfId="8" applyFont="1" applyFill="1"/>
    <xf numFmtId="0" fontId="11" fillId="0" borderId="0" xfId="8" applyFont="1" applyFill="1"/>
    <xf numFmtId="0" fontId="6" fillId="0" borderId="0" xfId="8" applyFont="1" applyFill="1" applyAlignment="1">
      <alignment horizontal="center"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7" fillId="0" borderId="0" xfId="8" applyFont="1" applyFill="1" applyAlignment="1">
      <alignment vertical="center" wrapText="1"/>
    </xf>
    <xf numFmtId="168" fontId="4" fillId="0" borderId="1" xfId="12" quotePrefix="1" applyNumberFormat="1" applyFont="1" applyFill="1" applyBorder="1" applyAlignment="1">
      <alignment horizontal="center" vertical="center" wrapText="1"/>
    </xf>
    <xf numFmtId="0" fontId="10" fillId="0" borderId="3" xfId="5" applyFont="1" applyBorder="1" applyAlignment="1">
      <alignment vertical="center" wrapText="1"/>
    </xf>
    <xf numFmtId="0" fontId="6" fillId="0" borderId="0" xfId="5" applyFont="1" applyAlignment="1">
      <alignment vertical="center"/>
    </xf>
    <xf numFmtId="1" fontId="18" fillId="0" borderId="1" xfId="5" applyNumberFormat="1" applyFont="1" applyBorder="1" applyAlignment="1">
      <alignment horizontal="center" vertical="center" wrapText="1"/>
    </xf>
    <xf numFmtId="0" fontId="6" fillId="0" borderId="0" xfId="6" applyFont="1" applyAlignment="1">
      <alignment vertical="center" wrapText="1"/>
    </xf>
    <xf numFmtId="0" fontId="6" fillId="0" borderId="0" xfId="6" applyFont="1" applyFill="1" applyAlignment="1">
      <alignment horizontal="left" vertical="center"/>
    </xf>
    <xf numFmtId="167" fontId="5" fillId="0" borderId="1" xfId="0" applyNumberFormat="1" applyFont="1" applyFill="1" applyBorder="1" applyAlignment="1">
      <alignment horizontal="right" vertical="center" wrapText="1"/>
    </xf>
    <xf numFmtId="169" fontId="5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5" applyFont="1" applyBorder="1" applyAlignment="1">
      <alignment horizontal="center" vertical="center" wrapText="1"/>
    </xf>
    <xf numFmtId="166" fontId="10" fillId="0" borderId="0" xfId="5" applyNumberFormat="1" applyFont="1" applyBorder="1" applyAlignment="1">
      <alignment horizontal="center" vertical="center" wrapText="1"/>
    </xf>
    <xf numFmtId="166" fontId="10" fillId="0" borderId="0" xfId="5" applyNumberFormat="1" applyFont="1" applyFill="1" applyBorder="1" applyAlignment="1">
      <alignment horizontal="center" vertical="center" wrapText="1"/>
    </xf>
    <xf numFmtId="166" fontId="6" fillId="0" borderId="0" xfId="5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0" fillId="0" borderId="0" xfId="5" applyFont="1" applyAlignment="1">
      <alignment horizontal="right"/>
    </xf>
    <xf numFmtId="0" fontId="12" fillId="0" borderId="5" xfId="8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vertical="center" wrapText="1"/>
    </xf>
    <xf numFmtId="167" fontId="7" fillId="0" borderId="1" xfId="8" applyNumberFormat="1" applyFont="1" applyFill="1" applyBorder="1" applyAlignment="1">
      <alignment horizontal="center" vertical="center" wrapText="1"/>
    </xf>
    <xf numFmtId="0" fontId="6" fillId="0" borderId="0" xfId="6" applyFont="1" applyFill="1" applyAlignment="1">
      <alignment horizontal="right" vertical="center"/>
    </xf>
    <xf numFmtId="166" fontId="10" fillId="0" borderId="0" xfId="5" applyNumberFormat="1" applyFont="1"/>
    <xf numFmtId="166" fontId="10" fillId="0" borderId="1" xfId="5" applyNumberFormat="1" applyFont="1" applyBorder="1" applyAlignment="1">
      <alignment vertical="center"/>
    </xf>
    <xf numFmtId="0" fontId="6" fillId="0" borderId="0" xfId="6" applyFont="1" applyAlignment="1">
      <alignment horizontal="right" vertical="center"/>
    </xf>
    <xf numFmtId="0" fontId="10" fillId="0" borderId="6" xfId="5" applyFont="1" applyBorder="1" applyAlignment="1">
      <alignment horizontal="center"/>
    </xf>
    <xf numFmtId="0" fontId="10" fillId="0" borderId="1" xfId="5" applyFont="1" applyBorder="1" applyAlignment="1">
      <alignment horizontal="center"/>
    </xf>
    <xf numFmtId="1" fontId="6" fillId="0" borderId="1" xfId="5" applyNumberFormat="1" applyFont="1" applyBorder="1" applyAlignment="1">
      <alignment vertical="center" wrapText="1"/>
    </xf>
    <xf numFmtId="0" fontId="7" fillId="0" borderId="1" xfId="5" applyFont="1" applyBorder="1" applyAlignment="1">
      <alignment vertical="center" wrapText="1"/>
    </xf>
    <xf numFmtId="0" fontId="8" fillId="0" borderId="0" xfId="8" applyFont="1" applyFill="1"/>
    <xf numFmtId="0" fontId="21" fillId="0" borderId="0" xfId="10" applyFill="1"/>
    <xf numFmtId="0" fontId="4" fillId="0" borderId="0" xfId="4" applyFont="1" applyFill="1" applyAlignment="1">
      <alignment vertical="top" wrapText="1"/>
    </xf>
    <xf numFmtId="0" fontId="6" fillId="0" borderId="0" xfId="8" applyFont="1" applyFill="1" applyBorder="1" applyAlignment="1">
      <alignment vertical="center" wrapText="1"/>
    </xf>
    <xf numFmtId="0" fontId="12" fillId="0" borderId="0" xfId="8" applyFont="1" applyFill="1" applyBorder="1" applyAlignment="1">
      <alignment vertical="center" wrapText="1"/>
    </xf>
    <xf numFmtId="0" fontId="6" fillId="0" borderId="0" xfId="8" applyFont="1" applyFill="1" applyAlignment="1">
      <alignment vertical="center" wrapText="1"/>
    </xf>
    <xf numFmtId="0" fontId="12" fillId="0" borderId="0" xfId="8" applyFont="1" applyFill="1" applyAlignment="1">
      <alignment vertical="center" wrapText="1"/>
    </xf>
    <xf numFmtId="0" fontId="10" fillId="0" borderId="5" xfId="8" applyFont="1" applyFill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vertical="center" wrapText="1"/>
    </xf>
    <xf numFmtId="0" fontId="13" fillId="2" borderId="1" xfId="8" quotePrefix="1" applyFont="1" applyFill="1" applyBorder="1" applyAlignment="1">
      <alignment vertical="center" wrapText="1"/>
    </xf>
    <xf numFmtId="167" fontId="13" fillId="2" borderId="1" xfId="8" quotePrefix="1" applyNumberFormat="1" applyFont="1" applyFill="1" applyBorder="1" applyAlignment="1">
      <alignment horizontal="center" vertical="center" wrapText="1"/>
    </xf>
    <xf numFmtId="1" fontId="6" fillId="2" borderId="1" xfId="8" applyNumberFormat="1" applyFont="1" applyFill="1" applyBorder="1" applyAlignment="1">
      <alignment horizontal="center" vertical="center" wrapText="1"/>
    </xf>
    <xf numFmtId="167" fontId="6" fillId="2" borderId="1" xfId="8" applyNumberFormat="1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vertical="center" wrapText="1"/>
    </xf>
    <xf numFmtId="167" fontId="4" fillId="2" borderId="1" xfId="8" applyNumberFormat="1" applyFont="1" applyFill="1" applyBorder="1" applyAlignment="1">
      <alignment horizontal="center" vertical="center" wrapText="1"/>
    </xf>
    <xf numFmtId="0" fontId="6" fillId="2" borderId="1" xfId="8" quotePrefix="1" applyFont="1" applyFill="1" applyBorder="1" applyAlignment="1">
      <alignment vertical="center" wrapText="1"/>
    </xf>
    <xf numFmtId="0" fontId="10" fillId="0" borderId="0" xfId="8" applyFont="1" applyFill="1"/>
    <xf numFmtId="0" fontId="6" fillId="0" borderId="0" xfId="10" applyFont="1" applyFill="1" applyAlignment="1">
      <alignment horizontal="center" vertical="center" wrapText="1"/>
    </xf>
    <xf numFmtId="0" fontId="11" fillId="0" borderId="0" xfId="8" applyFont="1" applyFill="1" applyAlignment="1">
      <alignment vertical="center" wrapText="1"/>
    </xf>
    <xf numFmtId="0" fontId="7" fillId="0" borderId="0" xfId="0" applyFont="1" applyAlignment="1">
      <alignment horizontal="center"/>
    </xf>
    <xf numFmtId="167" fontId="7" fillId="0" borderId="1" xfId="8" quotePrefix="1" applyNumberFormat="1" applyFont="1" applyFill="1" applyBorder="1" applyAlignment="1">
      <alignment horizontal="center" vertical="center" wrapText="1"/>
    </xf>
    <xf numFmtId="167" fontId="10" fillId="0" borderId="3" xfId="5" applyNumberFormat="1" applyFont="1" applyBorder="1" applyAlignment="1">
      <alignment vertical="center" wrapText="1"/>
    </xf>
    <xf numFmtId="167" fontId="7" fillId="0" borderId="3" xfId="5" applyNumberFormat="1" applyFont="1" applyBorder="1" applyAlignment="1">
      <alignment vertical="center" wrapText="1"/>
    </xf>
    <xf numFmtId="167" fontId="6" fillId="0" borderId="1" xfId="5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/>
    </xf>
    <xf numFmtId="0" fontId="22" fillId="0" borderId="0" xfId="10" applyFont="1" applyFill="1" applyAlignment="1">
      <alignment horizontal="left"/>
    </xf>
    <xf numFmtId="0" fontId="5" fillId="0" borderId="0" xfId="0" applyFont="1" applyAlignment="1">
      <alignment horizontal="right" vertical="center" wrapText="1"/>
    </xf>
    <xf numFmtId="0" fontId="6" fillId="0" borderId="0" xfId="6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6" applyFont="1" applyFill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4" applyFont="1" applyFill="1" applyAlignment="1">
      <alignment horizontal="right" wrapText="1"/>
    </xf>
    <xf numFmtId="0" fontId="5" fillId="0" borderId="0" xfId="4" applyFont="1" applyFill="1" applyAlignment="1">
      <alignment horizontal="right"/>
    </xf>
    <xf numFmtId="0" fontId="20" fillId="0" borderId="0" xfId="7" applyFont="1" applyFill="1" applyAlignment="1">
      <alignment horizontal="left" vertical="center" wrapText="1"/>
    </xf>
    <xf numFmtId="0" fontId="6" fillId="0" borderId="0" xfId="7" applyFont="1" applyFill="1" applyAlignment="1">
      <alignment horizontal="left" vertical="center" wrapText="1"/>
    </xf>
    <xf numFmtId="0" fontId="8" fillId="0" borderId="0" xfId="7" applyFont="1" applyFill="1" applyAlignment="1">
      <alignment horizontal="left" vertical="center" wrapText="1"/>
    </xf>
    <xf numFmtId="0" fontId="4" fillId="0" borderId="0" xfId="7" applyFont="1" applyFill="1" applyAlignment="1">
      <alignment horizontal="left" vertical="center" wrapText="1"/>
    </xf>
    <xf numFmtId="0" fontId="6" fillId="0" borderId="0" xfId="8" applyFont="1" applyFill="1" applyAlignment="1">
      <alignment horizontal="center" vertical="center" wrapText="1"/>
    </xf>
    <xf numFmtId="0" fontId="6" fillId="0" borderId="0" xfId="8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2" xfId="5" applyFont="1" applyBorder="1" applyAlignment="1">
      <alignment horizontal="center"/>
    </xf>
    <xf numFmtId="0" fontId="10" fillId="0" borderId="7" xfId="5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10" fillId="0" borderId="0" xfId="5" applyFont="1" applyAlignment="1">
      <alignment horizontal="right" wrapText="1"/>
    </xf>
    <xf numFmtId="0" fontId="10" fillId="0" borderId="0" xfId="5" applyFont="1" applyAlignment="1">
      <alignment horizontal="right"/>
    </xf>
    <xf numFmtId="0" fontId="24" fillId="0" borderId="0" xfId="0" applyFont="1" applyAlignment="1">
      <alignment horizontal="center" vertical="center" wrapText="1"/>
    </xf>
  </cellXfs>
  <cellStyles count="14">
    <cellStyle name="Currency 2" xfId="1" xr:uid="{00000000-0005-0000-0000-000000000000}"/>
    <cellStyle name="Normal 2" xfId="2" xr:uid="{00000000-0005-0000-0000-000001000000}"/>
    <cellStyle name="Normal 3" xfId="3" xr:uid="{00000000-0005-0000-0000-000002000000}"/>
    <cellStyle name="Normal_HAVEL_6" xfId="4" xr:uid="{00000000-0005-0000-0000-000003000000}"/>
    <cellStyle name="Normal_HAVEL_7" xfId="5" xr:uid="{00000000-0005-0000-0000-000004000000}"/>
    <cellStyle name="Normal_HAVEL_8" xfId="6" xr:uid="{00000000-0005-0000-0000-000005000000}"/>
    <cellStyle name="Normal_HAVEL_8 2" xfId="7" xr:uid="{00000000-0005-0000-0000-000006000000}"/>
    <cellStyle name="Normal_HAVELVAC 4" xfId="8" xr:uid="{00000000-0005-0000-0000-000007000000}"/>
    <cellStyle name="Обычный" xfId="0" builtinId="0"/>
    <cellStyle name="Обычный 2" xfId="9" xr:uid="{00000000-0005-0000-0000-000009000000}"/>
    <cellStyle name="Обычный 3" xfId="10" xr:uid="{00000000-0005-0000-0000-00000A000000}"/>
    <cellStyle name="Стиль 1" xfId="11" xr:uid="{00000000-0005-0000-0000-00000B000000}"/>
    <cellStyle name="Финансовый" xfId="12" builtinId="3"/>
    <cellStyle name="Финансовый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Zeros="0" workbookViewId="0">
      <selection sqref="A1:H5"/>
    </sheetView>
  </sheetViews>
  <sheetFormatPr defaultColWidth="7.5" defaultRowHeight="13.5"/>
  <cols>
    <col min="1" max="1" width="47" style="2" customWidth="1"/>
    <col min="2" max="2" width="17.83203125" style="2" customWidth="1"/>
    <col min="3" max="3" width="13.5" style="2" hidden="1" customWidth="1"/>
    <col min="4" max="4" width="17.1640625" style="2" customWidth="1"/>
    <col min="5" max="5" width="12.33203125" style="2" hidden="1" customWidth="1"/>
    <col min="6" max="6" width="17.6640625" style="2" customWidth="1"/>
    <col min="7" max="7" width="12.83203125" style="2" hidden="1" customWidth="1"/>
    <col min="8" max="8" width="17.33203125" style="2" customWidth="1"/>
    <col min="9" max="9" width="7.6640625" style="2" bestFit="1" customWidth="1"/>
    <col min="10" max="10" width="7.5" style="2" customWidth="1"/>
    <col min="11" max="11" width="17.5" style="2" customWidth="1"/>
    <col min="12" max="12" width="11.5" style="2" customWidth="1"/>
    <col min="13" max="16384" width="7.5" style="2"/>
  </cols>
  <sheetData>
    <row r="1" spans="1:9" ht="16.5" customHeight="1">
      <c r="A1" s="110" t="s">
        <v>163</v>
      </c>
      <c r="B1" s="110"/>
      <c r="C1" s="110"/>
      <c r="D1" s="110"/>
      <c r="E1" s="110"/>
      <c r="F1" s="110"/>
      <c r="G1" s="110"/>
      <c r="H1" s="110"/>
    </row>
    <row r="2" spans="1:9" ht="16.5" customHeight="1">
      <c r="A2" s="110"/>
      <c r="B2" s="110"/>
      <c r="C2" s="110"/>
      <c r="D2" s="110"/>
      <c r="E2" s="110"/>
      <c r="F2" s="110"/>
      <c r="G2" s="110"/>
      <c r="H2" s="110"/>
    </row>
    <row r="3" spans="1:9" ht="16.5" customHeight="1">
      <c r="A3" s="110"/>
      <c r="B3" s="110"/>
      <c r="C3" s="110"/>
      <c r="D3" s="110"/>
      <c r="E3" s="110"/>
      <c r="F3" s="110"/>
      <c r="G3" s="110"/>
      <c r="H3" s="110"/>
    </row>
    <row r="4" spans="1:9" ht="14.25" customHeight="1">
      <c r="A4" s="110"/>
      <c r="B4" s="110"/>
      <c r="C4" s="110"/>
      <c r="D4" s="110"/>
      <c r="E4" s="110"/>
      <c r="F4" s="110"/>
      <c r="G4" s="110"/>
      <c r="H4" s="110"/>
    </row>
    <row r="5" spans="1:9" ht="7.5" customHeight="1">
      <c r="A5" s="110"/>
      <c r="B5" s="110"/>
      <c r="C5" s="110"/>
      <c r="D5" s="110"/>
      <c r="E5" s="110"/>
      <c r="F5" s="110"/>
      <c r="G5" s="110"/>
      <c r="H5" s="110"/>
    </row>
    <row r="6" spans="1:9" ht="24" customHeight="1"/>
    <row r="7" spans="1:9" ht="17.25" customHeight="1">
      <c r="A7" s="112" t="s">
        <v>160</v>
      </c>
      <c r="B7" s="112"/>
      <c r="C7" s="112"/>
      <c r="D7" s="112"/>
      <c r="E7" s="112"/>
      <c r="F7" s="112"/>
      <c r="G7" s="112"/>
      <c r="H7" s="112"/>
      <c r="I7" s="1"/>
    </row>
    <row r="8" spans="1:9" ht="17.25" customHeight="1">
      <c r="A8" s="112" t="s">
        <v>4</v>
      </c>
      <c r="B8" s="112"/>
      <c r="C8" s="112"/>
      <c r="D8" s="112"/>
      <c r="E8" s="112"/>
      <c r="F8" s="112"/>
      <c r="G8" s="112"/>
      <c r="H8" s="112"/>
      <c r="I8" s="1"/>
    </row>
    <row r="9" spans="1:9" ht="17.25" customHeight="1">
      <c r="A9" s="112" t="s">
        <v>151</v>
      </c>
      <c r="B9" s="112"/>
      <c r="C9" s="112"/>
      <c r="D9" s="112"/>
      <c r="E9" s="112"/>
      <c r="F9" s="112"/>
      <c r="G9" s="112"/>
      <c r="H9" s="112"/>
      <c r="I9" s="1"/>
    </row>
    <row r="10" spans="1:9" ht="17.25" customHeight="1">
      <c r="A10" s="112" t="s">
        <v>152</v>
      </c>
      <c r="B10" s="112"/>
      <c r="C10" s="112"/>
      <c r="D10" s="112"/>
      <c r="E10" s="112"/>
      <c r="F10" s="112"/>
      <c r="G10" s="112"/>
      <c r="H10" s="112"/>
      <c r="I10" s="1"/>
    </row>
    <row r="11" spans="1:9" ht="17.25" customHeight="1">
      <c r="A11" s="108"/>
      <c r="B11" s="108"/>
      <c r="C11" s="108"/>
      <c r="D11" s="108"/>
      <c r="E11" s="108"/>
      <c r="F11" s="108"/>
      <c r="G11" s="108"/>
      <c r="H11" s="108"/>
      <c r="I11" s="108"/>
    </row>
    <row r="12" spans="1:9">
      <c r="H12" s="103" t="s">
        <v>162</v>
      </c>
    </row>
    <row r="13" spans="1:9" s="5" customFormat="1" ht="34.5" customHeight="1">
      <c r="A13" s="3" t="s">
        <v>5</v>
      </c>
      <c r="B13" s="4" t="s">
        <v>6</v>
      </c>
      <c r="C13" s="4"/>
      <c r="D13" s="4" t="s">
        <v>7</v>
      </c>
      <c r="E13" s="4"/>
      <c r="F13" s="4" t="s">
        <v>8</v>
      </c>
      <c r="G13" s="4"/>
      <c r="H13" s="3" t="s">
        <v>9</v>
      </c>
    </row>
    <row r="14" spans="1:9" s="9" customFormat="1" ht="24.75" customHeight="1">
      <c r="A14" s="64" t="s">
        <v>10</v>
      </c>
      <c r="B14" s="6">
        <f>SUM(B16:B17)</f>
        <v>9374463</v>
      </c>
      <c r="C14" s="7">
        <f>B14/H14*100</f>
        <v>18.805342026078232</v>
      </c>
      <c r="D14" s="6">
        <f>SUM(D16:D17)</f>
        <v>21825363</v>
      </c>
      <c r="E14" s="7">
        <f>D14/H14*100</f>
        <v>43.782072216649951</v>
      </c>
      <c r="F14" s="6">
        <f>SUM(F16:F17)</f>
        <v>34715200</v>
      </c>
      <c r="G14" s="7">
        <f>F14/H14*100</f>
        <v>69.639317953861593</v>
      </c>
      <c r="H14" s="6">
        <f>SUM(H16:H17)</f>
        <v>49850000</v>
      </c>
      <c r="I14" s="8"/>
    </row>
    <row r="15" spans="1:9" s="9" customFormat="1" ht="15" customHeight="1">
      <c r="A15" s="10" t="s">
        <v>12</v>
      </c>
      <c r="B15" s="11"/>
      <c r="C15" s="11"/>
      <c r="D15" s="12"/>
      <c r="E15" s="12"/>
      <c r="F15" s="12"/>
      <c r="G15" s="12"/>
      <c r="H15" s="12"/>
      <c r="I15" s="8"/>
    </row>
    <row r="16" spans="1:9" s="9" customFormat="1" ht="33.75" customHeight="1">
      <c r="A16" s="13" t="s">
        <v>121</v>
      </c>
      <c r="B16" s="62">
        <v>9200000</v>
      </c>
      <c r="C16" s="63"/>
      <c r="D16" s="61">
        <v>21500000</v>
      </c>
      <c r="E16" s="63"/>
      <c r="F16" s="61">
        <v>34300000</v>
      </c>
      <c r="G16" s="63"/>
      <c r="H16" s="61">
        <v>49000000</v>
      </c>
      <c r="I16" s="8"/>
    </row>
    <row r="17" spans="1:11" s="9" customFormat="1" ht="28.5" customHeight="1">
      <c r="A17" s="13" t="s">
        <v>11</v>
      </c>
      <c r="B17" s="61">
        <v>174463</v>
      </c>
      <c r="C17" s="63"/>
      <c r="D17" s="61">
        <v>325363</v>
      </c>
      <c r="E17" s="63"/>
      <c r="F17" s="61">
        <v>415200</v>
      </c>
      <c r="G17" s="63"/>
      <c r="H17" s="61">
        <v>850000</v>
      </c>
      <c r="I17" s="8"/>
      <c r="K17" s="8"/>
    </row>
    <row r="19" spans="1:11" ht="40.5" customHeight="1"/>
    <row r="20" spans="1:11" s="16" customFormat="1" ht="17.25" customHeight="1">
      <c r="A20" s="60" t="s">
        <v>128</v>
      </c>
      <c r="B20" s="60"/>
      <c r="C20" s="14"/>
      <c r="D20" s="14"/>
      <c r="E20" s="15"/>
      <c r="F20" s="15"/>
      <c r="G20" s="15"/>
    </row>
    <row r="21" spans="1:11" s="16" customFormat="1" ht="17.25" customHeight="1">
      <c r="A21" s="60" t="s">
        <v>147</v>
      </c>
      <c r="B21" s="60"/>
      <c r="C21" s="14"/>
      <c r="D21" s="14"/>
      <c r="E21" s="15"/>
      <c r="F21" s="113" t="s">
        <v>129</v>
      </c>
      <c r="G21" s="113"/>
      <c r="H21" s="113"/>
    </row>
    <row r="22" spans="1:11" ht="17.25" customHeight="1">
      <c r="A22" s="60"/>
      <c r="B22" s="60"/>
      <c r="C22" s="14"/>
      <c r="D22" s="14"/>
      <c r="F22" s="111"/>
      <c r="G22" s="111"/>
      <c r="H22" s="111"/>
    </row>
    <row r="47" spans="1:1">
      <c r="A47" s="17"/>
    </row>
  </sheetData>
  <mergeCells count="7">
    <mergeCell ref="A1:H5"/>
    <mergeCell ref="F22:H22"/>
    <mergeCell ref="A7:H7"/>
    <mergeCell ref="A8:H8"/>
    <mergeCell ref="A9:H9"/>
    <mergeCell ref="A10:H10"/>
    <mergeCell ref="F21:H21"/>
  </mergeCells>
  <phoneticPr fontId="0" type="noConversion"/>
  <pageMargins left="0.43" right="0.17" top="0.3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topLeftCell="A7" zoomScaleNormal="100" workbookViewId="0">
      <selection activeCell="G13" sqref="G13"/>
    </sheetView>
  </sheetViews>
  <sheetFormatPr defaultColWidth="7.5" defaultRowHeight="13.5"/>
  <cols>
    <col min="1" max="1" width="57.5" style="2" customWidth="1"/>
    <col min="2" max="2" width="18.5" style="2" customWidth="1"/>
    <col min="3" max="3" width="19.33203125" style="2" customWidth="1"/>
    <col min="4" max="4" width="19.83203125" style="2" customWidth="1"/>
    <col min="5" max="5" width="19.5" style="2" customWidth="1"/>
    <col min="6" max="6" width="7.6640625" style="2" bestFit="1" customWidth="1"/>
    <col min="7" max="7" width="7.5" style="2" customWidth="1"/>
    <col min="8" max="8" width="10.83203125" style="2" customWidth="1"/>
    <col min="9" max="9" width="7.5" style="2" customWidth="1"/>
    <col min="10" max="10" width="12.6640625" style="2" customWidth="1"/>
    <col min="11" max="16384" width="7.5" style="2"/>
  </cols>
  <sheetData>
    <row r="1" spans="1:8" ht="16.5" customHeight="1">
      <c r="C1" s="114" t="s">
        <v>164</v>
      </c>
      <c r="D1" s="115"/>
      <c r="E1" s="115"/>
    </row>
    <row r="2" spans="1:8" ht="14.25" customHeight="1">
      <c r="C2" s="115"/>
      <c r="D2" s="115"/>
      <c r="E2" s="115"/>
      <c r="F2" s="19"/>
    </row>
    <row r="3" spans="1:8" ht="14.25" customHeight="1">
      <c r="C3" s="115"/>
      <c r="D3" s="115"/>
      <c r="E3" s="115"/>
      <c r="F3" s="19"/>
    </row>
    <row r="4" spans="1:8" ht="14.25" customHeight="1">
      <c r="C4" s="115"/>
      <c r="D4" s="115"/>
      <c r="E4" s="115"/>
      <c r="F4" s="19"/>
    </row>
    <row r="5" spans="1:8" ht="14.25" customHeight="1">
      <c r="C5" s="115"/>
      <c r="D5" s="115"/>
      <c r="E5" s="115"/>
      <c r="F5" s="18"/>
      <c r="G5" s="18"/>
      <c r="H5" s="18"/>
    </row>
    <row r="6" spans="1:8" ht="24" customHeight="1"/>
    <row r="7" spans="1:8" ht="17.25" customHeight="1">
      <c r="A7" s="112" t="s">
        <v>160</v>
      </c>
      <c r="B7" s="112"/>
      <c r="C7" s="112"/>
      <c r="D7" s="112"/>
      <c r="E7" s="112"/>
      <c r="F7" s="1"/>
    </row>
    <row r="8" spans="1:8" ht="17.25" customHeight="1">
      <c r="A8" s="112" t="s">
        <v>153</v>
      </c>
      <c r="B8" s="112"/>
      <c r="C8" s="112"/>
      <c r="D8" s="112"/>
      <c r="E8" s="112"/>
      <c r="F8" s="1"/>
    </row>
    <row r="9" spans="1:8" ht="17.25" customHeight="1">
      <c r="A9" s="112" t="s">
        <v>165</v>
      </c>
      <c r="B9" s="112"/>
      <c r="C9" s="112"/>
      <c r="D9" s="112"/>
      <c r="E9" s="112"/>
      <c r="F9" s="1"/>
    </row>
    <row r="10" spans="1:8" ht="25.5" customHeight="1">
      <c r="E10" s="103" t="s">
        <v>162</v>
      </c>
    </row>
    <row r="11" spans="1:8" s="5" customFormat="1" ht="51" customHeight="1">
      <c r="A11" s="20" t="s">
        <v>154</v>
      </c>
      <c r="B11" s="20" t="s">
        <v>6</v>
      </c>
      <c r="C11" s="20" t="s">
        <v>7</v>
      </c>
      <c r="D11" s="20" t="s">
        <v>8</v>
      </c>
      <c r="E11" s="20" t="s">
        <v>9</v>
      </c>
    </row>
    <row r="12" spans="1:8" s="5" customFormat="1" ht="30" customHeight="1">
      <c r="A12" s="21" t="s">
        <v>13</v>
      </c>
      <c r="B12" s="55">
        <f>SUM(B14)</f>
        <v>5241200.4000000004</v>
      </c>
      <c r="C12" s="55">
        <f>SUM(C14)</f>
        <v>16888127.200000003</v>
      </c>
      <c r="D12" s="55">
        <f>SUM(D14)</f>
        <v>23877791.5</v>
      </c>
      <c r="E12" s="22">
        <f>SUM(E14)</f>
        <v>29321373.700000003</v>
      </c>
    </row>
    <row r="13" spans="1:8" s="9" customFormat="1" ht="18" customHeight="1">
      <c r="A13" s="23" t="s">
        <v>12</v>
      </c>
      <c r="B13" s="55"/>
      <c r="C13" s="55"/>
      <c r="D13" s="55"/>
      <c r="E13" s="24"/>
      <c r="F13" s="8"/>
    </row>
    <row r="14" spans="1:8" s="9" customFormat="1" ht="23.25" customHeight="1">
      <c r="A14" s="27" t="s">
        <v>122</v>
      </c>
      <c r="B14" s="28">
        <f>SUM(B15:B16)</f>
        <v>5241200.4000000004</v>
      </c>
      <c r="C14" s="28">
        <f>SUM(C15:C16)</f>
        <v>16888127.200000003</v>
      </c>
      <c r="D14" s="28">
        <f>SUM(D15:D16)</f>
        <v>23877791.5</v>
      </c>
      <c r="E14" s="28">
        <f>SUM(E15:E16)</f>
        <v>29321373.700000003</v>
      </c>
      <c r="F14" s="8"/>
    </row>
    <row r="15" spans="1:8" s="9" customFormat="1" ht="23.25" customHeight="1">
      <c r="A15" s="29" t="s">
        <v>123</v>
      </c>
      <c r="B15" s="55">
        <v>14541200.4</v>
      </c>
      <c r="C15" s="55">
        <v>35488127.200000003</v>
      </c>
      <c r="D15" s="55">
        <v>46477791.5</v>
      </c>
      <c r="E15" s="55">
        <v>52421373.700000003</v>
      </c>
      <c r="F15" s="8"/>
    </row>
    <row r="16" spans="1:8" s="9" customFormat="1" ht="27.75" customHeight="1">
      <c r="A16" s="29" t="s">
        <v>124</v>
      </c>
      <c r="B16" s="55">
        <v>-9300000</v>
      </c>
      <c r="C16" s="55">
        <v>-18600000</v>
      </c>
      <c r="D16" s="55">
        <v>-22600000</v>
      </c>
      <c r="E16" s="55">
        <v>-23100000</v>
      </c>
      <c r="F16" s="8"/>
    </row>
    <row r="17" spans="1:7" s="9" customFormat="1" ht="17.25" hidden="1" customHeight="1">
      <c r="A17" s="29" t="s">
        <v>0</v>
      </c>
      <c r="B17" s="28"/>
      <c r="C17" s="28"/>
      <c r="D17" s="28"/>
      <c r="E17" s="28"/>
      <c r="F17" s="8"/>
    </row>
    <row r="18" spans="1:7" s="9" customFormat="1" ht="23.25" hidden="1" customHeight="1">
      <c r="A18" s="21" t="s">
        <v>1</v>
      </c>
      <c r="B18" s="22">
        <f>B20</f>
        <v>0</v>
      </c>
      <c r="C18" s="22">
        <f>C20</f>
        <v>0</v>
      </c>
      <c r="D18" s="22">
        <f>D20</f>
        <v>0</v>
      </c>
      <c r="E18" s="22">
        <f>E20</f>
        <v>0</v>
      </c>
      <c r="F18" s="8"/>
    </row>
    <row r="19" spans="1:7" s="9" customFormat="1" ht="14.25" hidden="1" customHeight="1">
      <c r="A19" s="23" t="s">
        <v>2</v>
      </c>
      <c r="B19" s="25"/>
      <c r="C19" s="25"/>
      <c r="D19" s="25"/>
      <c r="E19" s="24"/>
      <c r="F19" s="8"/>
    </row>
    <row r="20" spans="1:7" s="9" customFormat="1" ht="18.75" hidden="1" customHeight="1">
      <c r="A20" s="29" t="s">
        <v>3</v>
      </c>
      <c r="B20" s="26"/>
      <c r="C20" s="26"/>
      <c r="D20" s="26"/>
      <c r="E20" s="26"/>
      <c r="F20" s="8"/>
    </row>
    <row r="21" spans="1:7" s="9" customFormat="1" ht="23.25" customHeight="1">
      <c r="A21" s="30"/>
      <c r="B21" s="31"/>
      <c r="C21" s="31"/>
      <c r="D21" s="31"/>
      <c r="E21" s="31"/>
      <c r="F21" s="8"/>
    </row>
    <row r="23" spans="1:7" ht="23.25" customHeight="1"/>
    <row r="24" spans="1:7" s="16" customFormat="1" ht="17.25" customHeight="1">
      <c r="A24" s="60" t="s">
        <v>128</v>
      </c>
      <c r="B24" s="60"/>
      <c r="C24" s="14"/>
      <c r="D24" s="14"/>
      <c r="E24" s="15"/>
      <c r="F24" s="15"/>
      <c r="G24" s="15"/>
    </row>
    <row r="25" spans="1:7" s="16" customFormat="1" ht="17.25" customHeight="1">
      <c r="A25" s="60" t="s">
        <v>147</v>
      </c>
      <c r="B25" s="60"/>
      <c r="C25" s="14"/>
      <c r="D25" s="111" t="s">
        <v>129</v>
      </c>
      <c r="E25" s="111"/>
    </row>
    <row r="26" spans="1:7" ht="17.25" customHeight="1">
      <c r="A26" s="60"/>
      <c r="B26" s="60"/>
      <c r="D26" s="60"/>
      <c r="E26" s="74"/>
    </row>
  </sheetData>
  <mergeCells count="5">
    <mergeCell ref="D25:E25"/>
    <mergeCell ref="A9:E9"/>
    <mergeCell ref="A7:E7"/>
    <mergeCell ref="A8:E8"/>
    <mergeCell ref="C1:E5"/>
  </mergeCells>
  <phoneticPr fontId="0" type="noConversion"/>
  <pageMargins left="0.27559055118110237" right="0.23622047244094491" top="0.6692913385826772" bottom="0.98425196850393704" header="0.51181102362204722" footer="0.51181102362204722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35"/>
  <sheetViews>
    <sheetView view="pageLayout" topLeftCell="A13" zoomScaleNormal="100" workbookViewId="0">
      <selection activeCell="C13" sqref="C13"/>
    </sheetView>
  </sheetViews>
  <sheetFormatPr defaultColWidth="9.1640625" defaultRowHeight="13.5"/>
  <cols>
    <col min="1" max="1" width="3" style="83" customWidth="1"/>
    <col min="2" max="2" width="5.5" style="88" customWidth="1"/>
    <col min="3" max="3" width="37.5" style="102" customWidth="1"/>
    <col min="4" max="4" width="15.1640625" style="54" customWidth="1"/>
    <col min="5" max="5" width="16.5" style="54" customWidth="1"/>
    <col min="6" max="6" width="17.33203125" style="54" customWidth="1"/>
    <col min="7" max="7" width="16.6640625" style="54" customWidth="1"/>
    <col min="8" max="16384" width="9.1640625" style="83"/>
  </cols>
  <sheetData>
    <row r="1" spans="2:7" ht="16.5" customHeight="1">
      <c r="B1" s="82"/>
      <c r="C1" s="51"/>
      <c r="D1" s="50"/>
      <c r="E1" s="116" t="s">
        <v>166</v>
      </c>
      <c r="F1" s="117"/>
      <c r="G1" s="117"/>
    </row>
    <row r="2" spans="2:7" ht="16.5" customHeight="1">
      <c r="B2" s="82"/>
      <c r="C2" s="51"/>
      <c r="D2" s="50"/>
      <c r="E2" s="117"/>
      <c r="F2" s="117"/>
      <c r="G2" s="117"/>
    </row>
    <row r="3" spans="2:7" ht="16.5">
      <c r="B3" s="82"/>
      <c r="C3" s="51"/>
      <c r="D3" s="84"/>
      <c r="E3" s="117"/>
      <c r="F3" s="117"/>
      <c r="G3" s="117"/>
    </row>
    <row r="4" spans="2:7" ht="16.5" customHeight="1">
      <c r="B4" s="82"/>
      <c r="C4" s="51"/>
      <c r="D4" s="50"/>
      <c r="E4" s="117"/>
      <c r="F4" s="117"/>
      <c r="G4" s="117"/>
    </row>
    <row r="5" spans="2:7" ht="6" customHeight="1">
      <c r="B5" s="82"/>
      <c r="C5" s="51"/>
      <c r="D5" s="50"/>
      <c r="E5" s="50"/>
      <c r="F5" s="50"/>
      <c r="G5" s="50"/>
    </row>
    <row r="6" spans="2:7" ht="17.25" customHeight="1">
      <c r="B6" s="87"/>
      <c r="C6" s="122" t="s">
        <v>159</v>
      </c>
      <c r="D6" s="122"/>
      <c r="E6" s="122"/>
      <c r="F6" s="122"/>
      <c r="G6" s="122"/>
    </row>
    <row r="7" spans="2:7" ht="17.25" customHeight="1">
      <c r="B7" s="85"/>
      <c r="C7" s="123" t="s">
        <v>155</v>
      </c>
      <c r="D7" s="123"/>
      <c r="E7" s="123"/>
      <c r="F7" s="123"/>
      <c r="G7" s="123"/>
    </row>
    <row r="8" spans="2:7" ht="17.25" customHeight="1">
      <c r="B8" s="85"/>
      <c r="C8" s="123" t="s">
        <v>156</v>
      </c>
      <c r="D8" s="123"/>
      <c r="E8" s="123"/>
      <c r="F8" s="123"/>
      <c r="G8" s="123"/>
    </row>
    <row r="9" spans="2:7" ht="16.5" customHeight="1">
      <c r="B9" s="85"/>
      <c r="C9" s="123" t="s">
        <v>157</v>
      </c>
      <c r="D9" s="123"/>
      <c r="E9" s="123"/>
      <c r="F9" s="123"/>
      <c r="G9" s="123"/>
    </row>
    <row r="10" spans="2:7" ht="6.75" customHeight="1">
      <c r="B10" s="86"/>
      <c r="C10" s="52"/>
      <c r="D10" s="52"/>
      <c r="E10" s="52"/>
      <c r="F10" s="52"/>
      <c r="G10" s="52"/>
    </row>
    <row r="11" spans="2:7" ht="12" customHeight="1">
      <c r="C11" s="53"/>
      <c r="G11" s="103" t="s">
        <v>162</v>
      </c>
    </row>
    <row r="12" spans="2:7" ht="30.75" customHeight="1">
      <c r="B12" s="89" t="s">
        <v>14</v>
      </c>
      <c r="C12" s="90" t="s">
        <v>130</v>
      </c>
      <c r="D12" s="71" t="s">
        <v>6</v>
      </c>
      <c r="E12" s="71" t="s">
        <v>15</v>
      </c>
      <c r="F12" s="71" t="s">
        <v>8</v>
      </c>
      <c r="G12" s="71" t="s">
        <v>9</v>
      </c>
    </row>
    <row r="13" spans="2:7" ht="27" customHeight="1">
      <c r="B13" s="91"/>
      <c r="C13" s="92" t="s">
        <v>10</v>
      </c>
      <c r="D13" s="93">
        <f>D15+D17+D52+D89+D121+D125</f>
        <v>481138</v>
      </c>
      <c r="E13" s="93">
        <f>E15+E17+E52+E89+E121+E125</f>
        <v>1122628</v>
      </c>
      <c r="F13" s="93">
        <f>F15+F17+F52+F89+F121+F125</f>
        <v>1799757</v>
      </c>
      <c r="G13" s="93">
        <f>G15+G17+G52+G89+G121+G125</f>
        <v>2672916.0000000005</v>
      </c>
    </row>
    <row r="14" spans="2:7" ht="15" customHeight="1">
      <c r="B14" s="33"/>
      <c r="C14" s="72" t="s">
        <v>12</v>
      </c>
      <c r="D14" s="34"/>
      <c r="E14" s="34"/>
      <c r="F14" s="34"/>
      <c r="G14" s="34"/>
    </row>
    <row r="15" spans="2:7" ht="24" customHeight="1">
      <c r="B15" s="94">
        <v>1</v>
      </c>
      <c r="C15" s="91" t="s">
        <v>133</v>
      </c>
      <c r="D15" s="95">
        <f>ROUND(G15*18/100,0)</f>
        <v>320792</v>
      </c>
      <c r="E15" s="95">
        <f>ROUND(G15*42/100,0)</f>
        <v>748515</v>
      </c>
      <c r="F15" s="95">
        <f>ROUND(G15*67/100,0)</f>
        <v>1194060</v>
      </c>
      <c r="G15" s="95">
        <v>1782178.5</v>
      </c>
    </row>
    <row r="16" spans="2:7" ht="3" hidden="1" customHeight="1">
      <c r="B16" s="96"/>
      <c r="C16" s="97"/>
      <c r="D16" s="98"/>
      <c r="E16" s="98"/>
      <c r="F16" s="98"/>
      <c r="G16" s="98"/>
    </row>
    <row r="17" spans="2:7" ht="23.25" customHeight="1">
      <c r="B17" s="94">
        <v>2</v>
      </c>
      <c r="C17" s="99" t="s">
        <v>16</v>
      </c>
      <c r="D17" s="95">
        <f>SUM(D19:D51)</f>
        <v>48234</v>
      </c>
      <c r="E17" s="95">
        <f>SUM(E19:E51)</f>
        <v>112549</v>
      </c>
      <c r="F17" s="95">
        <f>SUM(F19:F51)</f>
        <v>182215</v>
      </c>
      <c r="G17" s="95">
        <f>SUM(G19:G51)</f>
        <v>267968.10000000003</v>
      </c>
    </row>
    <row r="18" spans="2:7" ht="15" customHeight="1">
      <c r="B18" s="37"/>
      <c r="C18" s="72" t="s">
        <v>12</v>
      </c>
      <c r="D18" s="36"/>
      <c r="E18" s="36"/>
      <c r="F18" s="36"/>
      <c r="G18" s="73"/>
    </row>
    <row r="19" spans="2:7" ht="16.5">
      <c r="B19" s="35">
        <v>1</v>
      </c>
      <c r="C19" s="38" t="s">
        <v>134</v>
      </c>
      <c r="D19" s="73">
        <f>ROUND(G19*18/100,0)-180-100-50-550-620</f>
        <v>14361</v>
      </c>
      <c r="E19" s="73">
        <f>ROUND(G19*42/100,0)-100-484-300-400-500</f>
        <v>35224</v>
      </c>
      <c r="F19" s="73">
        <f>ROUND(G19*68/100,0)-267</f>
        <v>59651</v>
      </c>
      <c r="G19" s="73">
        <v>88115.4</v>
      </c>
    </row>
    <row r="20" spans="2:7" ht="16.5">
      <c r="B20" s="35">
        <v>2</v>
      </c>
      <c r="C20" s="38" t="s">
        <v>17</v>
      </c>
      <c r="D20" s="73">
        <f t="shared" ref="D20:D51" si="0">ROUND(G20*18/100,0)</f>
        <v>573</v>
      </c>
      <c r="E20" s="73">
        <f t="shared" ref="E20:E51" si="1">ROUND(G20*42/100,0)</f>
        <v>1338</v>
      </c>
      <c r="F20" s="73">
        <f t="shared" ref="F20:F51" si="2">ROUND(G20*68/100,0)</f>
        <v>2166</v>
      </c>
      <c r="G20" s="73">
        <v>3185.9</v>
      </c>
    </row>
    <row r="21" spans="2:7" ht="16.5">
      <c r="B21" s="35">
        <v>3</v>
      </c>
      <c r="C21" s="38" t="s">
        <v>18</v>
      </c>
      <c r="D21" s="73">
        <f t="shared" si="0"/>
        <v>973</v>
      </c>
      <c r="E21" s="73">
        <f t="shared" si="1"/>
        <v>2271</v>
      </c>
      <c r="F21" s="73">
        <f t="shared" si="2"/>
        <v>3677</v>
      </c>
      <c r="G21" s="73">
        <v>5406.7</v>
      </c>
    </row>
    <row r="22" spans="2:7" ht="16.5">
      <c r="B22" s="35">
        <v>4</v>
      </c>
      <c r="C22" s="38" t="s">
        <v>21</v>
      </c>
      <c r="D22" s="73">
        <f t="shared" si="0"/>
        <v>391</v>
      </c>
      <c r="E22" s="73">
        <f t="shared" si="1"/>
        <v>912</v>
      </c>
      <c r="F22" s="73">
        <f t="shared" si="2"/>
        <v>1477</v>
      </c>
      <c r="G22" s="73">
        <v>2171.4</v>
      </c>
    </row>
    <row r="23" spans="2:7" ht="16.5">
      <c r="B23" s="35">
        <v>5</v>
      </c>
      <c r="C23" s="38" t="s">
        <v>22</v>
      </c>
      <c r="D23" s="73">
        <f t="shared" si="0"/>
        <v>1506</v>
      </c>
      <c r="E23" s="73">
        <f t="shared" si="1"/>
        <v>3513</v>
      </c>
      <c r="F23" s="73">
        <f t="shared" si="2"/>
        <v>5688</v>
      </c>
      <c r="G23" s="73">
        <v>8365</v>
      </c>
    </row>
    <row r="24" spans="2:7" ht="16.5">
      <c r="B24" s="35">
        <v>6</v>
      </c>
      <c r="C24" s="38" t="s">
        <v>23</v>
      </c>
      <c r="D24" s="73">
        <f t="shared" si="0"/>
        <v>1138</v>
      </c>
      <c r="E24" s="73">
        <f t="shared" si="1"/>
        <v>2655</v>
      </c>
      <c r="F24" s="73">
        <f t="shared" si="2"/>
        <v>4299</v>
      </c>
      <c r="G24" s="73">
        <v>6321.8</v>
      </c>
    </row>
    <row r="25" spans="2:7" ht="16.5">
      <c r="B25" s="35">
        <v>7</v>
      </c>
      <c r="C25" s="38" t="s">
        <v>48</v>
      </c>
      <c r="D25" s="73">
        <f t="shared" si="0"/>
        <v>673</v>
      </c>
      <c r="E25" s="73">
        <f t="shared" si="1"/>
        <v>1571</v>
      </c>
      <c r="F25" s="73">
        <f t="shared" si="2"/>
        <v>2543</v>
      </c>
      <c r="G25" s="73">
        <v>3740.1</v>
      </c>
    </row>
    <row r="26" spans="2:7" ht="16.5">
      <c r="B26" s="35">
        <v>8</v>
      </c>
      <c r="C26" s="38" t="s">
        <v>25</v>
      </c>
      <c r="D26" s="73">
        <f t="shared" si="0"/>
        <v>766</v>
      </c>
      <c r="E26" s="73">
        <f t="shared" si="1"/>
        <v>1788</v>
      </c>
      <c r="F26" s="73">
        <f t="shared" si="2"/>
        <v>2894</v>
      </c>
      <c r="G26" s="73">
        <v>4256.3999999999996</v>
      </c>
    </row>
    <row r="27" spans="2:7" ht="16.5">
      <c r="B27" s="35">
        <v>9</v>
      </c>
      <c r="C27" s="38" t="s">
        <v>26</v>
      </c>
      <c r="D27" s="73">
        <f>ROUND(G27*18/100,0)+620</f>
        <v>1667</v>
      </c>
      <c r="E27" s="73">
        <f>ROUND(G27*42/100,0)+500</f>
        <v>2943</v>
      </c>
      <c r="F27" s="73">
        <f t="shared" si="2"/>
        <v>3955</v>
      </c>
      <c r="G27" s="73">
        <v>5816.6</v>
      </c>
    </row>
    <row r="28" spans="2:7" ht="16.5">
      <c r="B28" s="35">
        <v>10</v>
      </c>
      <c r="C28" s="38" t="s">
        <v>27</v>
      </c>
      <c r="D28" s="73">
        <f t="shared" si="0"/>
        <v>1158</v>
      </c>
      <c r="E28" s="73">
        <f t="shared" si="1"/>
        <v>2703</v>
      </c>
      <c r="F28" s="73">
        <f t="shared" si="2"/>
        <v>4376</v>
      </c>
      <c r="G28" s="73">
        <v>6435.8</v>
      </c>
    </row>
    <row r="29" spans="2:7" ht="16.5">
      <c r="B29" s="35">
        <v>11</v>
      </c>
      <c r="C29" s="38" t="s">
        <v>28</v>
      </c>
      <c r="D29" s="73">
        <f t="shared" si="0"/>
        <v>1209</v>
      </c>
      <c r="E29" s="73">
        <f t="shared" si="1"/>
        <v>2822</v>
      </c>
      <c r="F29" s="73">
        <f t="shared" si="2"/>
        <v>4568</v>
      </c>
      <c r="G29" s="73">
        <v>6717.9</v>
      </c>
    </row>
    <row r="30" spans="2:7" ht="16.5">
      <c r="B30" s="35">
        <v>12</v>
      </c>
      <c r="C30" s="38" t="s">
        <v>29</v>
      </c>
      <c r="D30" s="73">
        <f t="shared" si="0"/>
        <v>1144</v>
      </c>
      <c r="E30" s="73">
        <f t="shared" si="1"/>
        <v>2669</v>
      </c>
      <c r="F30" s="73">
        <f t="shared" si="2"/>
        <v>4321</v>
      </c>
      <c r="G30" s="73">
        <v>6353.8</v>
      </c>
    </row>
    <row r="31" spans="2:7" ht="16.5">
      <c r="B31" s="35">
        <v>13</v>
      </c>
      <c r="C31" s="38" t="s">
        <v>24</v>
      </c>
      <c r="D31" s="73">
        <f t="shared" si="0"/>
        <v>887</v>
      </c>
      <c r="E31" s="73">
        <f t="shared" si="1"/>
        <v>2069</v>
      </c>
      <c r="F31" s="73">
        <f t="shared" si="2"/>
        <v>3349</v>
      </c>
      <c r="G31" s="73">
        <v>4925.3</v>
      </c>
    </row>
    <row r="32" spans="2:7" ht="16.5">
      <c r="B32" s="35">
        <v>14</v>
      </c>
      <c r="C32" s="38" t="s">
        <v>30</v>
      </c>
      <c r="D32" s="73">
        <f t="shared" si="0"/>
        <v>1084</v>
      </c>
      <c r="E32" s="73">
        <f t="shared" si="1"/>
        <v>2530</v>
      </c>
      <c r="F32" s="73">
        <f t="shared" si="2"/>
        <v>4096</v>
      </c>
      <c r="G32" s="73">
        <v>6024.2</v>
      </c>
    </row>
    <row r="33" spans="2:7" ht="16.5">
      <c r="B33" s="35">
        <v>15</v>
      </c>
      <c r="C33" s="38" t="s">
        <v>31</v>
      </c>
      <c r="D33" s="73">
        <f>ROUND(G33*18/100,0)+50</f>
        <v>1474</v>
      </c>
      <c r="E33" s="73">
        <f>ROUND(G33*42/100,0)+300</f>
        <v>3622</v>
      </c>
      <c r="F33" s="73">
        <f t="shared" si="2"/>
        <v>5379</v>
      </c>
      <c r="G33" s="73">
        <v>7910.5</v>
      </c>
    </row>
    <row r="34" spans="2:7" ht="16.5">
      <c r="B34" s="35">
        <v>16</v>
      </c>
      <c r="C34" s="38" t="s">
        <v>32</v>
      </c>
      <c r="D34" s="73">
        <f t="shared" si="0"/>
        <v>1031</v>
      </c>
      <c r="E34" s="73">
        <f t="shared" si="1"/>
        <v>2405</v>
      </c>
      <c r="F34" s="73">
        <f t="shared" si="2"/>
        <v>3894</v>
      </c>
      <c r="G34" s="73">
        <v>5726</v>
      </c>
    </row>
    <row r="35" spans="2:7" ht="16.5">
      <c r="B35" s="35">
        <v>17</v>
      </c>
      <c r="C35" s="38" t="s">
        <v>33</v>
      </c>
      <c r="D35" s="73">
        <f t="shared" si="0"/>
        <v>1064</v>
      </c>
      <c r="E35" s="73">
        <f t="shared" si="1"/>
        <v>2484</v>
      </c>
      <c r="F35" s="73">
        <f t="shared" si="2"/>
        <v>4021</v>
      </c>
      <c r="G35" s="73">
        <v>5913.2</v>
      </c>
    </row>
    <row r="36" spans="2:7" ht="16.5">
      <c r="B36" s="35">
        <v>18</v>
      </c>
      <c r="C36" s="38" t="s">
        <v>34</v>
      </c>
      <c r="D36" s="73">
        <f t="shared" si="0"/>
        <v>1119</v>
      </c>
      <c r="E36" s="73">
        <f t="shared" si="1"/>
        <v>2612</v>
      </c>
      <c r="F36" s="73">
        <f t="shared" si="2"/>
        <v>4229</v>
      </c>
      <c r="G36" s="73">
        <v>6218.8</v>
      </c>
    </row>
    <row r="37" spans="2:7" ht="16.5">
      <c r="B37" s="35">
        <v>19</v>
      </c>
      <c r="C37" s="38" t="s">
        <v>35</v>
      </c>
      <c r="D37" s="73">
        <f t="shared" si="0"/>
        <v>1115</v>
      </c>
      <c r="E37" s="73">
        <f t="shared" si="1"/>
        <v>2601</v>
      </c>
      <c r="F37" s="73">
        <f t="shared" si="2"/>
        <v>4212</v>
      </c>
      <c r="G37" s="73">
        <v>6193.6</v>
      </c>
    </row>
    <row r="38" spans="2:7" ht="16.5">
      <c r="B38" s="35">
        <v>20</v>
      </c>
      <c r="C38" s="38" t="s">
        <v>19</v>
      </c>
      <c r="D38" s="73">
        <f t="shared" si="0"/>
        <v>1237</v>
      </c>
      <c r="E38" s="73">
        <f t="shared" si="1"/>
        <v>2886</v>
      </c>
      <c r="F38" s="73">
        <f t="shared" si="2"/>
        <v>4672</v>
      </c>
      <c r="G38" s="73">
        <v>6870.7</v>
      </c>
    </row>
    <row r="39" spans="2:7" ht="16.5">
      <c r="B39" s="35">
        <v>21</v>
      </c>
      <c r="C39" s="38" t="s">
        <v>36</v>
      </c>
      <c r="D39" s="73">
        <f t="shared" si="0"/>
        <v>1250</v>
      </c>
      <c r="E39" s="73">
        <f t="shared" si="1"/>
        <v>2917</v>
      </c>
      <c r="F39" s="73">
        <f t="shared" si="2"/>
        <v>4723</v>
      </c>
      <c r="G39" s="73">
        <v>6945.7</v>
      </c>
    </row>
    <row r="40" spans="2:7" ht="16.5">
      <c r="B40" s="35">
        <v>22</v>
      </c>
      <c r="C40" s="38" t="s">
        <v>37</v>
      </c>
      <c r="D40" s="73">
        <f>ROUND(G40*18/100,0)+100</f>
        <v>1011</v>
      </c>
      <c r="E40" s="73">
        <f>ROUND(G40*42/100,0)+400</f>
        <v>2526</v>
      </c>
      <c r="F40" s="73">
        <f t="shared" si="2"/>
        <v>3442</v>
      </c>
      <c r="G40" s="73">
        <v>5062.3999999999996</v>
      </c>
    </row>
    <row r="41" spans="2:7" ht="16.5">
      <c r="B41" s="35">
        <v>23</v>
      </c>
      <c r="C41" s="38" t="s">
        <v>38</v>
      </c>
      <c r="D41" s="73">
        <f t="shared" si="0"/>
        <v>1071</v>
      </c>
      <c r="E41" s="73">
        <f t="shared" si="1"/>
        <v>2499</v>
      </c>
      <c r="F41" s="73">
        <f t="shared" si="2"/>
        <v>4045</v>
      </c>
      <c r="G41" s="73">
        <v>5949.1</v>
      </c>
    </row>
    <row r="42" spans="2:7" ht="16.5">
      <c r="B42" s="35">
        <v>24</v>
      </c>
      <c r="C42" s="38" t="s">
        <v>39</v>
      </c>
      <c r="D42" s="73">
        <f t="shared" si="0"/>
        <v>1208</v>
      </c>
      <c r="E42" s="73">
        <f t="shared" si="1"/>
        <v>2820</v>
      </c>
      <c r="F42" s="73">
        <f t="shared" si="2"/>
        <v>4565</v>
      </c>
      <c r="G42" s="73">
        <v>6713.4</v>
      </c>
    </row>
    <row r="43" spans="2:7" ht="16.5">
      <c r="B43" s="35">
        <v>25</v>
      </c>
      <c r="C43" s="38" t="s">
        <v>40</v>
      </c>
      <c r="D43" s="73">
        <f t="shared" si="0"/>
        <v>581</v>
      </c>
      <c r="E43" s="73">
        <f t="shared" si="1"/>
        <v>1355</v>
      </c>
      <c r="F43" s="73">
        <f t="shared" si="2"/>
        <v>2193</v>
      </c>
      <c r="G43" s="73">
        <v>3225.1</v>
      </c>
    </row>
    <row r="44" spans="2:7" ht="16.5">
      <c r="B44" s="35">
        <v>26</v>
      </c>
      <c r="C44" s="38" t="s">
        <v>41</v>
      </c>
      <c r="D44" s="73">
        <f t="shared" si="0"/>
        <v>1068</v>
      </c>
      <c r="E44" s="73">
        <f t="shared" si="1"/>
        <v>2491</v>
      </c>
      <c r="F44" s="73">
        <f t="shared" si="2"/>
        <v>4033</v>
      </c>
      <c r="G44" s="73">
        <v>5931.6</v>
      </c>
    </row>
    <row r="45" spans="2:7" ht="16.5">
      <c r="B45" s="35">
        <v>27</v>
      </c>
      <c r="C45" s="38" t="s">
        <v>42</v>
      </c>
      <c r="D45" s="73">
        <f>ROUND(G45*18/100,0)+550</f>
        <v>700</v>
      </c>
      <c r="E45" s="73">
        <f>ROUND(G45*42/100,0)+484</f>
        <v>835</v>
      </c>
      <c r="F45" s="73">
        <f>ROUND(G45*68/100,0)+267</f>
        <v>835</v>
      </c>
      <c r="G45" s="73">
        <v>835</v>
      </c>
    </row>
    <row r="46" spans="2:7" ht="16.5">
      <c r="B46" s="35">
        <v>28</v>
      </c>
      <c r="C46" s="38" t="s">
        <v>43</v>
      </c>
      <c r="D46" s="73">
        <f t="shared" si="0"/>
        <v>1320</v>
      </c>
      <c r="E46" s="73">
        <f t="shared" si="1"/>
        <v>3080</v>
      </c>
      <c r="F46" s="73">
        <f t="shared" si="2"/>
        <v>4987</v>
      </c>
      <c r="G46" s="73">
        <v>7333.6</v>
      </c>
    </row>
    <row r="47" spans="2:7" ht="16.5">
      <c r="B47" s="35">
        <v>29</v>
      </c>
      <c r="C47" s="38" t="s">
        <v>44</v>
      </c>
      <c r="D47" s="73">
        <f t="shared" si="0"/>
        <v>1038</v>
      </c>
      <c r="E47" s="73">
        <f t="shared" si="1"/>
        <v>2423</v>
      </c>
      <c r="F47" s="73">
        <f t="shared" si="2"/>
        <v>3922</v>
      </c>
      <c r="G47" s="73">
        <v>5768</v>
      </c>
    </row>
    <row r="48" spans="2:7" ht="16.5">
      <c r="B48" s="35">
        <v>30</v>
      </c>
      <c r="C48" s="38" t="s">
        <v>20</v>
      </c>
      <c r="D48" s="73">
        <f t="shared" si="0"/>
        <v>1288</v>
      </c>
      <c r="E48" s="73">
        <f t="shared" si="1"/>
        <v>3005</v>
      </c>
      <c r="F48" s="73">
        <f t="shared" si="2"/>
        <v>4865</v>
      </c>
      <c r="G48" s="73">
        <v>7154.5</v>
      </c>
    </row>
    <row r="49" spans="2:7" ht="16.5">
      <c r="B49" s="35">
        <v>31</v>
      </c>
      <c r="C49" s="38" t="s">
        <v>45</v>
      </c>
      <c r="D49" s="73">
        <f>ROUND(G49*18/100,0)+180</f>
        <v>1155</v>
      </c>
      <c r="E49" s="73">
        <f>ROUND(G49*42/100,0)+100</f>
        <v>2374</v>
      </c>
      <c r="F49" s="73">
        <f t="shared" si="2"/>
        <v>3682</v>
      </c>
      <c r="G49" s="73">
        <v>5415.1</v>
      </c>
    </row>
    <row r="50" spans="2:7" ht="16.5">
      <c r="B50" s="35">
        <v>32</v>
      </c>
      <c r="C50" s="38" t="s">
        <v>46</v>
      </c>
      <c r="D50" s="73">
        <f t="shared" si="0"/>
        <v>791</v>
      </c>
      <c r="E50" s="73">
        <f t="shared" si="1"/>
        <v>1846</v>
      </c>
      <c r="F50" s="73">
        <f t="shared" si="2"/>
        <v>2988</v>
      </c>
      <c r="G50" s="73">
        <v>4394.7</v>
      </c>
    </row>
    <row r="51" spans="2:7" ht="16.5">
      <c r="B51" s="35">
        <v>33</v>
      </c>
      <c r="C51" s="38" t="s">
        <v>47</v>
      </c>
      <c r="D51" s="73">
        <f t="shared" si="0"/>
        <v>1183</v>
      </c>
      <c r="E51" s="73">
        <f t="shared" si="1"/>
        <v>2760</v>
      </c>
      <c r="F51" s="73">
        <f t="shared" si="2"/>
        <v>4468</v>
      </c>
      <c r="G51" s="73">
        <v>6570.8</v>
      </c>
    </row>
    <row r="52" spans="2:7" ht="20.25" customHeight="1">
      <c r="B52" s="94">
        <v>3</v>
      </c>
      <c r="C52" s="99" t="s">
        <v>49</v>
      </c>
      <c r="D52" s="95">
        <f>SUM(D54:D88)</f>
        <v>60493</v>
      </c>
      <c r="E52" s="95">
        <f>SUM(E54:E88)</f>
        <v>141156</v>
      </c>
      <c r="F52" s="95">
        <f>SUM(F54:F88)</f>
        <v>228531</v>
      </c>
      <c r="G52" s="95">
        <f>SUM(G54:G88)</f>
        <v>336077.20000000007</v>
      </c>
    </row>
    <row r="53" spans="2:7" ht="14.25" customHeight="1">
      <c r="B53" s="37"/>
      <c r="C53" s="72" t="s">
        <v>12</v>
      </c>
      <c r="D53" s="73"/>
      <c r="E53" s="73"/>
      <c r="F53" s="73"/>
      <c r="G53" s="73"/>
    </row>
    <row r="54" spans="2:7" ht="16.5">
      <c r="B54" s="35">
        <v>1</v>
      </c>
      <c r="C54" s="38" t="s">
        <v>135</v>
      </c>
      <c r="D54" s="73">
        <f t="shared" ref="D54:D88" si="3">ROUND(G54*18/100,0)</f>
        <v>12387</v>
      </c>
      <c r="E54" s="73">
        <f t="shared" ref="E54:E88" si="4">ROUND(G54*42/100,0)</f>
        <v>28903</v>
      </c>
      <c r="F54" s="73">
        <f t="shared" ref="F54:F88" si="5">ROUND(G54*68/100,0)</f>
        <v>46796</v>
      </c>
      <c r="G54" s="73">
        <v>68817.5</v>
      </c>
    </row>
    <row r="55" spans="2:7" ht="16.5">
      <c r="B55" s="35">
        <v>2</v>
      </c>
      <c r="C55" s="38" t="s">
        <v>50</v>
      </c>
      <c r="D55" s="73">
        <f t="shared" si="3"/>
        <v>1060</v>
      </c>
      <c r="E55" s="73">
        <f t="shared" si="4"/>
        <v>2474</v>
      </c>
      <c r="F55" s="73">
        <f t="shared" si="5"/>
        <v>4005</v>
      </c>
      <c r="G55" s="73">
        <v>5889.4</v>
      </c>
    </row>
    <row r="56" spans="2:7" ht="16.5">
      <c r="B56" s="35">
        <v>3</v>
      </c>
      <c r="C56" s="38" t="s">
        <v>51</v>
      </c>
      <c r="D56" s="73">
        <f t="shared" si="3"/>
        <v>1570</v>
      </c>
      <c r="E56" s="73">
        <f t="shared" si="4"/>
        <v>3664</v>
      </c>
      <c r="F56" s="73">
        <f t="shared" si="5"/>
        <v>5932</v>
      </c>
      <c r="G56" s="73">
        <v>8724.1</v>
      </c>
    </row>
    <row r="57" spans="2:7" ht="16.5">
      <c r="B57" s="35">
        <v>4</v>
      </c>
      <c r="C57" s="38" t="s">
        <v>52</v>
      </c>
      <c r="D57" s="73">
        <f t="shared" si="3"/>
        <v>1482</v>
      </c>
      <c r="E57" s="73">
        <f t="shared" si="4"/>
        <v>3459</v>
      </c>
      <c r="F57" s="73">
        <f t="shared" si="5"/>
        <v>5600</v>
      </c>
      <c r="G57" s="73">
        <v>8235.7999999999993</v>
      </c>
    </row>
    <row r="58" spans="2:7" ht="16.5">
      <c r="B58" s="35">
        <v>5</v>
      </c>
      <c r="C58" s="38" t="s">
        <v>53</v>
      </c>
      <c r="D58" s="73">
        <f t="shared" si="3"/>
        <v>1857</v>
      </c>
      <c r="E58" s="73">
        <f t="shared" si="4"/>
        <v>4333</v>
      </c>
      <c r="F58" s="73">
        <f t="shared" si="5"/>
        <v>7015</v>
      </c>
      <c r="G58" s="73">
        <v>10316.4</v>
      </c>
    </row>
    <row r="59" spans="2:7" ht="16.5">
      <c r="B59" s="35">
        <v>6</v>
      </c>
      <c r="C59" s="38" t="s">
        <v>54</v>
      </c>
      <c r="D59" s="73">
        <f t="shared" si="3"/>
        <v>2027</v>
      </c>
      <c r="E59" s="73">
        <f t="shared" si="4"/>
        <v>4729</v>
      </c>
      <c r="F59" s="73">
        <f t="shared" si="5"/>
        <v>7657</v>
      </c>
      <c r="G59" s="73">
        <v>11259.8</v>
      </c>
    </row>
    <row r="60" spans="2:7" ht="16.5">
      <c r="B60" s="35">
        <v>7</v>
      </c>
      <c r="C60" s="38" t="s">
        <v>55</v>
      </c>
      <c r="D60" s="73">
        <f t="shared" si="3"/>
        <v>1299</v>
      </c>
      <c r="E60" s="73">
        <f t="shared" si="4"/>
        <v>3031</v>
      </c>
      <c r="F60" s="73">
        <f t="shared" si="5"/>
        <v>4908</v>
      </c>
      <c r="G60" s="73">
        <v>7217.4</v>
      </c>
    </row>
    <row r="61" spans="2:7" ht="16.5">
      <c r="B61" s="35">
        <v>8</v>
      </c>
      <c r="C61" s="38" t="s">
        <v>56</v>
      </c>
      <c r="D61" s="73">
        <f t="shared" si="3"/>
        <v>1168</v>
      </c>
      <c r="E61" s="73">
        <f t="shared" si="4"/>
        <v>2725</v>
      </c>
      <c r="F61" s="73">
        <f t="shared" si="5"/>
        <v>4411</v>
      </c>
      <c r="G61" s="73">
        <v>6487.2</v>
      </c>
    </row>
    <row r="62" spans="2:7" ht="16.5">
      <c r="B62" s="35">
        <v>9</v>
      </c>
      <c r="C62" s="38" t="s">
        <v>57</v>
      </c>
      <c r="D62" s="73">
        <f t="shared" si="3"/>
        <v>1046</v>
      </c>
      <c r="E62" s="73">
        <f t="shared" si="4"/>
        <v>2440</v>
      </c>
      <c r="F62" s="73">
        <f t="shared" si="5"/>
        <v>3950</v>
      </c>
      <c r="G62" s="73">
        <v>5808.9</v>
      </c>
    </row>
    <row r="63" spans="2:7" ht="16.5">
      <c r="B63" s="35">
        <v>10</v>
      </c>
      <c r="C63" s="38" t="s">
        <v>76</v>
      </c>
      <c r="D63" s="73">
        <f t="shared" si="3"/>
        <v>1228</v>
      </c>
      <c r="E63" s="73">
        <f t="shared" si="4"/>
        <v>2865</v>
      </c>
      <c r="F63" s="73">
        <f t="shared" si="5"/>
        <v>4638</v>
      </c>
      <c r="G63" s="73">
        <v>6821.2</v>
      </c>
    </row>
    <row r="64" spans="2:7" ht="16.5">
      <c r="B64" s="35">
        <v>11</v>
      </c>
      <c r="C64" s="38" t="s">
        <v>58</v>
      </c>
      <c r="D64" s="73">
        <f t="shared" si="3"/>
        <v>1121</v>
      </c>
      <c r="E64" s="73">
        <f t="shared" si="4"/>
        <v>2617</v>
      </c>
      <c r="F64" s="73">
        <f t="shared" si="5"/>
        <v>4236</v>
      </c>
      <c r="G64" s="73">
        <v>6230</v>
      </c>
    </row>
    <row r="65" spans="2:7" ht="16.5">
      <c r="B65" s="35">
        <v>12</v>
      </c>
      <c r="C65" s="38" t="s">
        <v>59</v>
      </c>
      <c r="D65" s="73">
        <f t="shared" si="3"/>
        <v>1108</v>
      </c>
      <c r="E65" s="73">
        <f t="shared" si="4"/>
        <v>2585</v>
      </c>
      <c r="F65" s="73">
        <f t="shared" si="5"/>
        <v>4185</v>
      </c>
      <c r="G65" s="73">
        <v>6154.3</v>
      </c>
    </row>
    <row r="66" spans="2:7" ht="16.5">
      <c r="B66" s="35">
        <v>13</v>
      </c>
      <c r="C66" s="38" t="s">
        <v>60</v>
      </c>
      <c r="D66" s="73">
        <f t="shared" si="3"/>
        <v>1178</v>
      </c>
      <c r="E66" s="73">
        <f t="shared" si="4"/>
        <v>2750</v>
      </c>
      <c r="F66" s="73">
        <f t="shared" si="5"/>
        <v>4452</v>
      </c>
      <c r="G66" s="73">
        <v>6547.2</v>
      </c>
    </row>
    <row r="67" spans="2:7" ht="16.5">
      <c r="B67" s="35">
        <v>14</v>
      </c>
      <c r="C67" s="38" t="s">
        <v>61</v>
      </c>
      <c r="D67" s="73">
        <f t="shared" si="3"/>
        <v>1269</v>
      </c>
      <c r="E67" s="73">
        <f t="shared" si="4"/>
        <v>2960</v>
      </c>
      <c r="F67" s="73">
        <f t="shared" si="5"/>
        <v>4792</v>
      </c>
      <c r="G67" s="73">
        <v>7047.3</v>
      </c>
    </row>
    <row r="68" spans="2:7" ht="16.5">
      <c r="B68" s="35">
        <v>15</v>
      </c>
      <c r="C68" s="38" t="s">
        <v>62</v>
      </c>
      <c r="D68" s="73">
        <f t="shared" si="3"/>
        <v>1101</v>
      </c>
      <c r="E68" s="73">
        <f t="shared" si="4"/>
        <v>2570</v>
      </c>
      <c r="F68" s="73">
        <f t="shared" si="5"/>
        <v>4161</v>
      </c>
      <c r="G68" s="73">
        <v>6119.3</v>
      </c>
    </row>
    <row r="69" spans="2:7" ht="16.5">
      <c r="B69" s="35">
        <v>16</v>
      </c>
      <c r="C69" s="38" t="s">
        <v>63</v>
      </c>
      <c r="D69" s="73">
        <f t="shared" si="3"/>
        <v>2400</v>
      </c>
      <c r="E69" s="73">
        <f t="shared" si="4"/>
        <v>5601</v>
      </c>
      <c r="F69" s="73">
        <f t="shared" si="5"/>
        <v>9068</v>
      </c>
      <c r="G69" s="73">
        <v>13335.1</v>
      </c>
    </row>
    <row r="70" spans="2:7" ht="16.5">
      <c r="B70" s="35">
        <v>17</v>
      </c>
      <c r="C70" s="38" t="s">
        <v>127</v>
      </c>
      <c r="D70" s="73">
        <f t="shared" si="3"/>
        <v>1250</v>
      </c>
      <c r="E70" s="73">
        <f t="shared" si="4"/>
        <v>2917</v>
      </c>
      <c r="F70" s="73">
        <f t="shared" si="5"/>
        <v>4722</v>
      </c>
      <c r="G70" s="73">
        <v>6944.6</v>
      </c>
    </row>
    <row r="71" spans="2:7" ht="16.5">
      <c r="B71" s="35">
        <v>18</v>
      </c>
      <c r="C71" s="38" t="s">
        <v>125</v>
      </c>
      <c r="D71" s="73">
        <f t="shared" si="3"/>
        <v>1183</v>
      </c>
      <c r="E71" s="73">
        <f t="shared" si="4"/>
        <v>2761</v>
      </c>
      <c r="F71" s="73">
        <f t="shared" si="5"/>
        <v>4471</v>
      </c>
      <c r="G71" s="73">
        <v>6574.4</v>
      </c>
    </row>
    <row r="72" spans="2:7" ht="16.5">
      <c r="B72" s="35">
        <v>19</v>
      </c>
      <c r="C72" s="38" t="s">
        <v>65</v>
      </c>
      <c r="D72" s="73">
        <f t="shared" si="3"/>
        <v>957</v>
      </c>
      <c r="E72" s="73">
        <f t="shared" si="4"/>
        <v>2234</v>
      </c>
      <c r="F72" s="73">
        <f t="shared" si="5"/>
        <v>3617</v>
      </c>
      <c r="G72" s="73">
        <v>5318.4</v>
      </c>
    </row>
    <row r="73" spans="2:7" ht="16.5">
      <c r="B73" s="35">
        <v>20</v>
      </c>
      <c r="C73" s="38" t="s">
        <v>66</v>
      </c>
      <c r="D73" s="73">
        <f t="shared" si="3"/>
        <v>1403</v>
      </c>
      <c r="E73" s="73">
        <f t="shared" si="4"/>
        <v>3273</v>
      </c>
      <c r="F73" s="73">
        <f t="shared" si="5"/>
        <v>5299</v>
      </c>
      <c r="G73" s="73">
        <v>7793.1</v>
      </c>
    </row>
    <row r="74" spans="2:7" ht="16.5">
      <c r="B74" s="35">
        <v>21</v>
      </c>
      <c r="C74" s="38" t="s">
        <v>67</v>
      </c>
      <c r="D74" s="73">
        <f t="shared" si="3"/>
        <v>938</v>
      </c>
      <c r="E74" s="73">
        <f t="shared" si="4"/>
        <v>2189</v>
      </c>
      <c r="F74" s="73">
        <f t="shared" si="5"/>
        <v>3544</v>
      </c>
      <c r="G74" s="73">
        <v>5212.2</v>
      </c>
    </row>
    <row r="75" spans="2:7" ht="16.5">
      <c r="B75" s="35">
        <v>22</v>
      </c>
      <c r="C75" s="38" t="s">
        <v>68</v>
      </c>
      <c r="D75" s="73">
        <f t="shared" si="3"/>
        <v>1162</v>
      </c>
      <c r="E75" s="73">
        <f t="shared" si="4"/>
        <v>2712</v>
      </c>
      <c r="F75" s="73">
        <f t="shared" si="5"/>
        <v>4391</v>
      </c>
      <c r="G75" s="73">
        <v>6458</v>
      </c>
    </row>
    <row r="76" spans="2:7" ht="16.5">
      <c r="B76" s="35">
        <v>23</v>
      </c>
      <c r="C76" s="38" t="s">
        <v>69</v>
      </c>
      <c r="D76" s="73">
        <f t="shared" si="3"/>
        <v>1551</v>
      </c>
      <c r="E76" s="73">
        <f t="shared" si="4"/>
        <v>3620</v>
      </c>
      <c r="F76" s="73">
        <f t="shared" si="5"/>
        <v>5861</v>
      </c>
      <c r="G76" s="73">
        <v>8618.7999999999993</v>
      </c>
    </row>
    <row r="77" spans="2:7" ht="16.5">
      <c r="B77" s="35">
        <v>24</v>
      </c>
      <c r="C77" s="38" t="s">
        <v>70</v>
      </c>
      <c r="D77" s="73">
        <f t="shared" si="3"/>
        <v>1430</v>
      </c>
      <c r="E77" s="73">
        <f t="shared" si="4"/>
        <v>3336</v>
      </c>
      <c r="F77" s="73">
        <f t="shared" si="5"/>
        <v>5401</v>
      </c>
      <c r="G77" s="73">
        <v>7942.4</v>
      </c>
    </row>
    <row r="78" spans="2:7" ht="16.5">
      <c r="B78" s="35">
        <v>25</v>
      </c>
      <c r="C78" s="38" t="s">
        <v>71</v>
      </c>
      <c r="D78" s="73">
        <f t="shared" si="3"/>
        <v>1264</v>
      </c>
      <c r="E78" s="73">
        <f t="shared" si="4"/>
        <v>2949</v>
      </c>
      <c r="F78" s="73">
        <f t="shared" si="5"/>
        <v>4774</v>
      </c>
      <c r="G78" s="73">
        <v>7020.6</v>
      </c>
    </row>
    <row r="79" spans="2:7" ht="16.5">
      <c r="B79" s="35">
        <v>26</v>
      </c>
      <c r="C79" s="38" t="s">
        <v>72</v>
      </c>
      <c r="D79" s="73">
        <f t="shared" si="3"/>
        <v>1989</v>
      </c>
      <c r="E79" s="73">
        <f t="shared" si="4"/>
        <v>4641</v>
      </c>
      <c r="F79" s="73">
        <f t="shared" si="5"/>
        <v>7514</v>
      </c>
      <c r="G79" s="73">
        <v>11049.5</v>
      </c>
    </row>
    <row r="80" spans="2:7" ht="16.5">
      <c r="B80" s="35">
        <v>27</v>
      </c>
      <c r="C80" s="38" t="s">
        <v>73</v>
      </c>
      <c r="D80" s="73">
        <f t="shared" si="3"/>
        <v>1831</v>
      </c>
      <c r="E80" s="73">
        <f t="shared" si="4"/>
        <v>4273</v>
      </c>
      <c r="F80" s="73">
        <f t="shared" si="5"/>
        <v>6918</v>
      </c>
      <c r="G80" s="73">
        <v>10173.299999999999</v>
      </c>
    </row>
    <row r="81" spans="2:7" ht="16.5">
      <c r="B81" s="35">
        <v>28</v>
      </c>
      <c r="C81" s="38" t="s">
        <v>74</v>
      </c>
      <c r="D81" s="73">
        <f t="shared" si="3"/>
        <v>1302</v>
      </c>
      <c r="E81" s="73">
        <f t="shared" si="4"/>
        <v>3038</v>
      </c>
      <c r="F81" s="73">
        <f t="shared" si="5"/>
        <v>4918</v>
      </c>
      <c r="G81" s="73">
        <v>7232.2</v>
      </c>
    </row>
    <row r="82" spans="2:7" ht="16.5">
      <c r="B82" s="35">
        <v>29</v>
      </c>
      <c r="C82" s="38" t="s">
        <v>75</v>
      </c>
      <c r="D82" s="73">
        <f t="shared" si="3"/>
        <v>1591</v>
      </c>
      <c r="E82" s="73">
        <f t="shared" si="4"/>
        <v>3712</v>
      </c>
      <c r="F82" s="73">
        <f t="shared" si="5"/>
        <v>6009</v>
      </c>
      <c r="G82" s="73">
        <v>8837</v>
      </c>
    </row>
    <row r="83" spans="2:7" ht="16.5">
      <c r="B83" s="35">
        <v>30</v>
      </c>
      <c r="C83" s="38" t="s">
        <v>77</v>
      </c>
      <c r="D83" s="73">
        <f t="shared" si="3"/>
        <v>3550</v>
      </c>
      <c r="E83" s="73">
        <f t="shared" si="4"/>
        <v>8283</v>
      </c>
      <c r="F83" s="73">
        <f t="shared" si="5"/>
        <v>13410</v>
      </c>
      <c r="G83" s="73">
        <v>19721.3</v>
      </c>
    </row>
    <row r="84" spans="2:7" ht="16.5">
      <c r="B84" s="35">
        <v>31</v>
      </c>
      <c r="C84" s="38" t="s">
        <v>78</v>
      </c>
      <c r="D84" s="73">
        <f t="shared" si="3"/>
        <v>616</v>
      </c>
      <c r="E84" s="73">
        <f t="shared" si="4"/>
        <v>1438</v>
      </c>
      <c r="F84" s="73">
        <f t="shared" si="5"/>
        <v>2328</v>
      </c>
      <c r="G84" s="73">
        <v>3423.8</v>
      </c>
    </row>
    <row r="85" spans="2:7" ht="16.5">
      <c r="B85" s="35">
        <v>32</v>
      </c>
      <c r="C85" s="38" t="s">
        <v>64</v>
      </c>
      <c r="D85" s="73">
        <f t="shared" si="3"/>
        <v>1359</v>
      </c>
      <c r="E85" s="73">
        <f t="shared" si="4"/>
        <v>3171</v>
      </c>
      <c r="F85" s="73">
        <f t="shared" si="5"/>
        <v>5135</v>
      </c>
      <c r="G85" s="73">
        <v>7551</v>
      </c>
    </row>
    <row r="86" spans="2:7" ht="16.5">
      <c r="B86" s="35">
        <v>33</v>
      </c>
      <c r="C86" s="38" t="s">
        <v>79</v>
      </c>
      <c r="D86" s="73">
        <f t="shared" si="3"/>
        <v>1237</v>
      </c>
      <c r="E86" s="73">
        <f t="shared" si="4"/>
        <v>2886</v>
      </c>
      <c r="F86" s="73">
        <f t="shared" si="5"/>
        <v>4672</v>
      </c>
      <c r="G86" s="73">
        <v>6870.9</v>
      </c>
    </row>
    <row r="87" spans="2:7" ht="16.5">
      <c r="B87" s="35">
        <v>34</v>
      </c>
      <c r="C87" s="38" t="s">
        <v>81</v>
      </c>
      <c r="D87" s="73">
        <f t="shared" si="3"/>
        <v>1515</v>
      </c>
      <c r="E87" s="73">
        <f t="shared" si="4"/>
        <v>3535</v>
      </c>
      <c r="F87" s="73">
        <f t="shared" si="5"/>
        <v>5723</v>
      </c>
      <c r="G87" s="73">
        <v>8415.9</v>
      </c>
    </row>
    <row r="88" spans="2:7" ht="16.5">
      <c r="B88" s="35">
        <v>35</v>
      </c>
      <c r="C88" s="38" t="s">
        <v>80</v>
      </c>
      <c r="D88" s="73">
        <f t="shared" si="3"/>
        <v>1064</v>
      </c>
      <c r="E88" s="73">
        <f t="shared" si="4"/>
        <v>2482</v>
      </c>
      <c r="F88" s="73">
        <f t="shared" si="5"/>
        <v>4018</v>
      </c>
      <c r="G88" s="73">
        <v>5908.9</v>
      </c>
    </row>
    <row r="89" spans="2:7" ht="22.5" customHeight="1">
      <c r="B89" s="94">
        <v>4</v>
      </c>
      <c r="C89" s="99" t="s">
        <v>82</v>
      </c>
      <c r="D89" s="95">
        <f>SUM(D91:D120)</f>
        <v>40385</v>
      </c>
      <c r="E89" s="95">
        <f>SUM(E91:E120)</f>
        <v>94194</v>
      </c>
      <c r="F89" s="95">
        <f>SUM(F91:F120)</f>
        <v>152506</v>
      </c>
      <c r="G89" s="95">
        <f>SUM(G91:G120)</f>
        <v>224274.80000000002</v>
      </c>
    </row>
    <row r="90" spans="2:7" ht="16.5">
      <c r="B90" s="37"/>
      <c r="C90" s="72" t="s">
        <v>12</v>
      </c>
      <c r="D90" s="36"/>
      <c r="E90" s="36"/>
      <c r="F90" s="36"/>
      <c r="G90" s="36"/>
    </row>
    <row r="91" spans="2:7" ht="16.5">
      <c r="B91" s="35">
        <v>1</v>
      </c>
      <c r="C91" s="38" t="s">
        <v>136</v>
      </c>
      <c r="D91" s="73">
        <f>ROUND(G91*18/100,0)-100-300-400-470-200-50</f>
        <v>5217</v>
      </c>
      <c r="E91" s="73">
        <f>ROUND(G91*42/100,0)-300-300-200-100-200</f>
        <v>14619</v>
      </c>
      <c r="F91" s="73">
        <f>ROUND(G91*68/100,0)-134.6</f>
        <v>25314.400000000001</v>
      </c>
      <c r="G91" s="73">
        <v>37425.5</v>
      </c>
    </row>
    <row r="92" spans="2:7" ht="16.5">
      <c r="B92" s="35">
        <v>2</v>
      </c>
      <c r="C92" s="38" t="s">
        <v>137</v>
      </c>
      <c r="D92" s="73">
        <f t="shared" ref="D92:D120" si="6">ROUND(G92*18/100,0)</f>
        <v>3361</v>
      </c>
      <c r="E92" s="73">
        <f t="shared" ref="E92:E120" si="7">ROUND(G92*42/100,0)</f>
        <v>7842</v>
      </c>
      <c r="F92" s="73">
        <f t="shared" ref="F92:F120" si="8">ROUND(G92*68/100,0)</f>
        <v>12697</v>
      </c>
      <c r="G92" s="73">
        <v>18672.2</v>
      </c>
    </row>
    <row r="93" spans="2:7" ht="16.5">
      <c r="B93" s="35">
        <v>3</v>
      </c>
      <c r="C93" s="38" t="s">
        <v>83</v>
      </c>
      <c r="D93" s="73">
        <f t="shared" si="6"/>
        <v>1260</v>
      </c>
      <c r="E93" s="73">
        <f t="shared" si="7"/>
        <v>2941</v>
      </c>
      <c r="F93" s="73">
        <f t="shared" si="8"/>
        <v>4762</v>
      </c>
      <c r="G93" s="73">
        <v>7002.6</v>
      </c>
    </row>
    <row r="94" spans="2:7" ht="16.5">
      <c r="B94" s="35">
        <v>4</v>
      </c>
      <c r="C94" s="38" t="s">
        <v>84</v>
      </c>
      <c r="D94" s="73">
        <f t="shared" si="6"/>
        <v>1320</v>
      </c>
      <c r="E94" s="73">
        <f t="shared" si="7"/>
        <v>3080</v>
      </c>
      <c r="F94" s="73">
        <f t="shared" si="8"/>
        <v>4986</v>
      </c>
      <c r="G94" s="73">
        <v>7332.5</v>
      </c>
    </row>
    <row r="95" spans="2:7" ht="16.5">
      <c r="B95" s="35">
        <v>5</v>
      </c>
      <c r="C95" s="38" t="s">
        <v>85</v>
      </c>
      <c r="D95" s="104" t="s">
        <v>161</v>
      </c>
      <c r="E95" s="104" t="s">
        <v>161</v>
      </c>
      <c r="F95" s="104" t="s">
        <v>161</v>
      </c>
      <c r="G95" s="104" t="s">
        <v>161</v>
      </c>
    </row>
    <row r="96" spans="2:7" ht="16.5">
      <c r="B96" s="35">
        <v>6</v>
      </c>
      <c r="C96" s="38" t="s">
        <v>86</v>
      </c>
      <c r="D96" s="73">
        <f>ROUND(G96*18/100,0)+14+200</f>
        <v>290</v>
      </c>
      <c r="E96" s="73">
        <f>ROUND(G96*42/100,0)+200</f>
        <v>377</v>
      </c>
      <c r="F96" s="73">
        <f>ROUND(G96*68/100,0)+134.6</f>
        <v>421.6</v>
      </c>
      <c r="G96" s="73">
        <v>421.6</v>
      </c>
    </row>
    <row r="97" spans="2:7" ht="16.5">
      <c r="B97" s="35">
        <v>7</v>
      </c>
      <c r="C97" s="38" t="s">
        <v>87</v>
      </c>
      <c r="D97" s="73">
        <f t="shared" si="6"/>
        <v>1300</v>
      </c>
      <c r="E97" s="73">
        <f t="shared" si="7"/>
        <v>3032</v>
      </c>
      <c r="F97" s="73">
        <f t="shared" si="8"/>
        <v>4909</v>
      </c>
      <c r="G97" s="73">
        <v>7219.5</v>
      </c>
    </row>
    <row r="98" spans="2:7" ht="16.5">
      <c r="B98" s="35">
        <v>8</v>
      </c>
      <c r="C98" s="38" t="s">
        <v>88</v>
      </c>
      <c r="D98" s="73">
        <f t="shared" si="6"/>
        <v>1936</v>
      </c>
      <c r="E98" s="73">
        <f t="shared" si="7"/>
        <v>4518</v>
      </c>
      <c r="F98" s="73">
        <f t="shared" si="8"/>
        <v>7315</v>
      </c>
      <c r="G98" s="73">
        <v>10757.9</v>
      </c>
    </row>
    <row r="99" spans="2:7" ht="16.5">
      <c r="B99" s="35">
        <v>9</v>
      </c>
      <c r="C99" s="38" t="s">
        <v>89</v>
      </c>
      <c r="D99" s="73">
        <f t="shared" si="6"/>
        <v>1534</v>
      </c>
      <c r="E99" s="73">
        <f t="shared" si="7"/>
        <v>3579</v>
      </c>
      <c r="F99" s="73">
        <f t="shared" si="8"/>
        <v>5794</v>
      </c>
      <c r="G99" s="73">
        <v>8521</v>
      </c>
    </row>
    <row r="100" spans="2:7" ht="16.5">
      <c r="B100" s="35">
        <v>10</v>
      </c>
      <c r="C100" s="38" t="s">
        <v>90</v>
      </c>
      <c r="D100" s="73">
        <f>ROUND(G100*18/100,0)+470</f>
        <v>1290</v>
      </c>
      <c r="E100" s="73">
        <f>ROUND(G100*42/100,0)+300</f>
        <v>2213</v>
      </c>
      <c r="F100" s="73">
        <f t="shared" si="8"/>
        <v>3098</v>
      </c>
      <c r="G100" s="73">
        <v>4555.5</v>
      </c>
    </row>
    <row r="101" spans="2:7" ht="16.5">
      <c r="B101" s="35">
        <v>11</v>
      </c>
      <c r="C101" s="38" t="s">
        <v>91</v>
      </c>
      <c r="D101" s="73">
        <f t="shared" si="6"/>
        <v>1101</v>
      </c>
      <c r="E101" s="73">
        <f t="shared" si="7"/>
        <v>2568</v>
      </c>
      <c r="F101" s="73">
        <f t="shared" si="8"/>
        <v>4158</v>
      </c>
      <c r="G101" s="73">
        <v>6114.4</v>
      </c>
    </row>
    <row r="102" spans="2:7" ht="16.5">
      <c r="B102" s="35">
        <v>12</v>
      </c>
      <c r="C102" s="38" t="s">
        <v>92</v>
      </c>
      <c r="D102" s="73">
        <f t="shared" si="6"/>
        <v>1225</v>
      </c>
      <c r="E102" s="73">
        <f t="shared" si="7"/>
        <v>2859</v>
      </c>
      <c r="F102" s="73">
        <f t="shared" si="8"/>
        <v>4628</v>
      </c>
      <c r="G102" s="73">
        <v>6806.3</v>
      </c>
    </row>
    <row r="103" spans="2:7" ht="16.5">
      <c r="B103" s="35">
        <v>13</v>
      </c>
      <c r="C103" s="38" t="s">
        <v>93</v>
      </c>
      <c r="D103" s="73">
        <f>ROUND(G103*18/100,0)+50</f>
        <v>606</v>
      </c>
      <c r="E103" s="73">
        <f>ROUND(G103*42/100,0)+100</f>
        <v>1397</v>
      </c>
      <c r="F103" s="73">
        <f t="shared" si="8"/>
        <v>2099</v>
      </c>
      <c r="G103" s="73">
        <v>3087.4</v>
      </c>
    </row>
    <row r="104" spans="2:7" ht="16.5">
      <c r="B104" s="35">
        <v>14</v>
      </c>
      <c r="C104" s="38" t="s">
        <v>94</v>
      </c>
      <c r="D104" s="73">
        <f t="shared" si="6"/>
        <v>1236</v>
      </c>
      <c r="E104" s="73">
        <f t="shared" si="7"/>
        <v>2885</v>
      </c>
      <c r="F104" s="73">
        <f t="shared" si="8"/>
        <v>4671</v>
      </c>
      <c r="G104" s="73">
        <v>6868.8</v>
      </c>
    </row>
    <row r="105" spans="2:7" ht="16.5">
      <c r="B105" s="35">
        <v>15</v>
      </c>
      <c r="C105" s="38" t="s">
        <v>95</v>
      </c>
      <c r="D105" s="73">
        <f t="shared" si="6"/>
        <v>1063</v>
      </c>
      <c r="E105" s="73">
        <f t="shared" si="7"/>
        <v>2479</v>
      </c>
      <c r="F105" s="73">
        <f t="shared" si="8"/>
        <v>4014</v>
      </c>
      <c r="G105" s="73">
        <v>5903.4</v>
      </c>
    </row>
    <row r="106" spans="2:7" ht="16.5">
      <c r="B106" s="35">
        <v>16</v>
      </c>
      <c r="C106" s="38" t="s">
        <v>96</v>
      </c>
      <c r="D106" s="73">
        <f t="shared" si="6"/>
        <v>1177</v>
      </c>
      <c r="E106" s="73">
        <f t="shared" si="7"/>
        <v>2747</v>
      </c>
      <c r="F106" s="73">
        <f t="shared" si="8"/>
        <v>4447</v>
      </c>
      <c r="G106" s="73">
        <v>6540</v>
      </c>
    </row>
    <row r="107" spans="2:7" ht="16.5">
      <c r="B107" s="35">
        <v>17</v>
      </c>
      <c r="C107" s="38" t="s">
        <v>97</v>
      </c>
      <c r="D107" s="73">
        <f>ROUND(G107*18/100,0)+100</f>
        <v>1057</v>
      </c>
      <c r="E107" s="73">
        <f t="shared" si="7"/>
        <v>2234</v>
      </c>
      <c r="F107" s="73">
        <f t="shared" si="8"/>
        <v>3617</v>
      </c>
      <c r="G107" s="73">
        <v>5318.7</v>
      </c>
    </row>
    <row r="108" spans="2:7" ht="16.5">
      <c r="B108" s="35">
        <v>18</v>
      </c>
      <c r="C108" s="38" t="s">
        <v>98</v>
      </c>
      <c r="D108" s="73">
        <f t="shared" si="6"/>
        <v>1181</v>
      </c>
      <c r="E108" s="73">
        <f t="shared" si="7"/>
        <v>2755</v>
      </c>
      <c r="F108" s="73">
        <f t="shared" si="8"/>
        <v>4461</v>
      </c>
      <c r="G108" s="73">
        <v>6560.6</v>
      </c>
    </row>
    <row r="109" spans="2:7" ht="16.5">
      <c r="B109" s="35">
        <v>19</v>
      </c>
      <c r="C109" s="38" t="s">
        <v>99</v>
      </c>
      <c r="D109" s="73">
        <f t="shared" si="6"/>
        <v>1097</v>
      </c>
      <c r="E109" s="73">
        <f t="shared" si="7"/>
        <v>2559</v>
      </c>
      <c r="F109" s="73">
        <f t="shared" si="8"/>
        <v>4143</v>
      </c>
      <c r="G109" s="73">
        <v>6092.7</v>
      </c>
    </row>
    <row r="110" spans="2:7" ht="16.5">
      <c r="B110" s="35">
        <v>20</v>
      </c>
      <c r="C110" s="38" t="s">
        <v>100</v>
      </c>
      <c r="D110" s="73">
        <f t="shared" si="6"/>
        <v>1546</v>
      </c>
      <c r="E110" s="73">
        <f t="shared" si="7"/>
        <v>3606</v>
      </c>
      <c r="F110" s="73">
        <f t="shared" si="8"/>
        <v>5839</v>
      </c>
      <c r="G110" s="73">
        <v>8586.7000000000007</v>
      </c>
    </row>
    <row r="111" spans="2:7" ht="16.5">
      <c r="B111" s="35">
        <v>21</v>
      </c>
      <c r="C111" s="38" t="s">
        <v>101</v>
      </c>
      <c r="D111" s="73">
        <f t="shared" si="6"/>
        <v>1118</v>
      </c>
      <c r="E111" s="73">
        <f t="shared" si="7"/>
        <v>2609</v>
      </c>
      <c r="F111" s="73">
        <f t="shared" si="8"/>
        <v>4224</v>
      </c>
      <c r="G111" s="73">
        <v>6211.3</v>
      </c>
    </row>
    <row r="112" spans="2:7" ht="16.5">
      <c r="B112" s="35">
        <v>22</v>
      </c>
      <c r="C112" s="38" t="s">
        <v>102</v>
      </c>
      <c r="D112" s="73">
        <f t="shared" si="6"/>
        <v>1053</v>
      </c>
      <c r="E112" s="73">
        <f t="shared" si="7"/>
        <v>2458</v>
      </c>
      <c r="F112" s="73">
        <f t="shared" si="8"/>
        <v>3979</v>
      </c>
      <c r="G112" s="73">
        <v>5851.4</v>
      </c>
    </row>
    <row r="113" spans="2:7" ht="16.5">
      <c r="B113" s="35">
        <v>23</v>
      </c>
      <c r="C113" s="38" t="s">
        <v>103</v>
      </c>
      <c r="D113" s="73">
        <f t="shared" si="6"/>
        <v>1240</v>
      </c>
      <c r="E113" s="73">
        <f t="shared" si="7"/>
        <v>2892</v>
      </c>
      <c r="F113" s="73">
        <f t="shared" si="8"/>
        <v>4683</v>
      </c>
      <c r="G113" s="73">
        <v>6886.3</v>
      </c>
    </row>
    <row r="114" spans="2:7" ht="16.5">
      <c r="B114" s="35">
        <v>24</v>
      </c>
      <c r="C114" s="38" t="s">
        <v>104</v>
      </c>
      <c r="D114" s="73">
        <f>ROUND(G114*18/100,0)+300</f>
        <v>1068</v>
      </c>
      <c r="E114" s="73">
        <f>ROUND(G114*42/100,0)+200</f>
        <v>1992</v>
      </c>
      <c r="F114" s="73">
        <f t="shared" si="8"/>
        <v>2901</v>
      </c>
      <c r="G114" s="73">
        <v>4266.7</v>
      </c>
    </row>
    <row r="115" spans="2:7" ht="16.5">
      <c r="B115" s="35">
        <v>25</v>
      </c>
      <c r="C115" s="38" t="s">
        <v>105</v>
      </c>
      <c r="D115" s="73">
        <f t="shared" si="6"/>
        <v>1145</v>
      </c>
      <c r="E115" s="73">
        <f t="shared" si="7"/>
        <v>2671</v>
      </c>
      <c r="F115" s="73">
        <f t="shared" si="8"/>
        <v>4325</v>
      </c>
      <c r="G115" s="73">
        <v>6360.1</v>
      </c>
    </row>
    <row r="116" spans="2:7" ht="16.5">
      <c r="B116" s="35">
        <v>26</v>
      </c>
      <c r="C116" s="38" t="s">
        <v>106</v>
      </c>
      <c r="D116" s="73">
        <f t="shared" si="6"/>
        <v>1174</v>
      </c>
      <c r="E116" s="73">
        <f t="shared" si="7"/>
        <v>2740</v>
      </c>
      <c r="F116" s="73">
        <f t="shared" si="8"/>
        <v>4436</v>
      </c>
      <c r="G116" s="73">
        <v>6523.6</v>
      </c>
    </row>
    <row r="117" spans="2:7" ht="16.5">
      <c r="B117" s="35">
        <v>27</v>
      </c>
      <c r="C117" s="38" t="s">
        <v>107</v>
      </c>
      <c r="D117" s="73">
        <f t="shared" si="6"/>
        <v>1414</v>
      </c>
      <c r="E117" s="73">
        <f t="shared" si="7"/>
        <v>3299</v>
      </c>
      <c r="F117" s="73">
        <f t="shared" si="8"/>
        <v>5342</v>
      </c>
      <c r="G117" s="73">
        <v>7855.3</v>
      </c>
    </row>
    <row r="118" spans="2:7" ht="16.5">
      <c r="B118" s="35">
        <v>28</v>
      </c>
      <c r="C118" s="38" t="s">
        <v>108</v>
      </c>
      <c r="D118" s="73">
        <f>ROUND(G118*18/100,0)+400</f>
        <v>1144</v>
      </c>
      <c r="E118" s="73">
        <f>ROUND(G118*42/100,0)+300</f>
        <v>2035</v>
      </c>
      <c r="F118" s="73">
        <f t="shared" si="8"/>
        <v>2809</v>
      </c>
      <c r="G118" s="73">
        <v>4131.1000000000004</v>
      </c>
    </row>
    <row r="119" spans="2:7" ht="16.5">
      <c r="B119" s="35">
        <v>29</v>
      </c>
      <c r="C119" s="38" t="s">
        <v>109</v>
      </c>
      <c r="D119" s="73">
        <f t="shared" si="6"/>
        <v>1089</v>
      </c>
      <c r="E119" s="73">
        <f t="shared" si="7"/>
        <v>2541</v>
      </c>
      <c r="F119" s="73">
        <f t="shared" si="8"/>
        <v>4114</v>
      </c>
      <c r="G119" s="73">
        <v>6050.7</v>
      </c>
    </row>
    <row r="120" spans="2:7" ht="16.5">
      <c r="B120" s="35">
        <v>30</v>
      </c>
      <c r="C120" s="38" t="s">
        <v>110</v>
      </c>
      <c r="D120" s="73">
        <f t="shared" si="6"/>
        <v>1143</v>
      </c>
      <c r="E120" s="73">
        <f t="shared" si="7"/>
        <v>2667</v>
      </c>
      <c r="F120" s="73">
        <f t="shared" si="8"/>
        <v>4319</v>
      </c>
      <c r="G120" s="73">
        <v>6351</v>
      </c>
    </row>
    <row r="121" spans="2:7" ht="21" customHeight="1">
      <c r="B121" s="94">
        <v>5</v>
      </c>
      <c r="C121" s="99" t="s">
        <v>111</v>
      </c>
      <c r="D121" s="95">
        <f>SUM(D123:D124)</f>
        <v>3972</v>
      </c>
      <c r="E121" s="95">
        <f>SUM(E123:E124)</f>
        <v>9269</v>
      </c>
      <c r="F121" s="95">
        <f>SUM(F123:F124)</f>
        <v>15008</v>
      </c>
      <c r="G121" s="95">
        <f>SUM(G123:G124)</f>
        <v>22069.200000000001</v>
      </c>
    </row>
    <row r="122" spans="2:7" ht="16.5">
      <c r="B122" s="37"/>
      <c r="C122" s="72" t="s">
        <v>12</v>
      </c>
      <c r="D122" s="73"/>
      <c r="E122" s="73"/>
      <c r="F122" s="73"/>
      <c r="G122" s="73"/>
    </row>
    <row r="123" spans="2:7" ht="16.5">
      <c r="B123" s="35">
        <v>1</v>
      </c>
      <c r="C123" s="38" t="s">
        <v>112</v>
      </c>
      <c r="D123" s="73">
        <f>ROUND(G123*18/100,0)</f>
        <v>2237</v>
      </c>
      <c r="E123" s="73">
        <f>ROUND(G123*42/100,0)</f>
        <v>5220</v>
      </c>
      <c r="F123" s="73">
        <f>ROUND(G123*68/100,0)</f>
        <v>8452</v>
      </c>
      <c r="G123" s="73">
        <v>12428.7</v>
      </c>
    </row>
    <row r="124" spans="2:7" ht="16.5">
      <c r="B124" s="35">
        <v>2</v>
      </c>
      <c r="C124" s="38" t="s">
        <v>113</v>
      </c>
      <c r="D124" s="73">
        <f>ROUND(G124*18/100,0)</f>
        <v>1735</v>
      </c>
      <c r="E124" s="73">
        <f>ROUND(G124*42/100,0)</f>
        <v>4049</v>
      </c>
      <c r="F124" s="73">
        <f>ROUND(G124*68/100,0)</f>
        <v>6556</v>
      </c>
      <c r="G124" s="73">
        <v>9640.5</v>
      </c>
    </row>
    <row r="125" spans="2:7" ht="21.75" customHeight="1">
      <c r="B125" s="94">
        <v>6</v>
      </c>
      <c r="C125" s="99" t="s">
        <v>114</v>
      </c>
      <c r="D125" s="95">
        <f>SUM(D127:D130)</f>
        <v>7262</v>
      </c>
      <c r="E125" s="95">
        <f>SUM(E127:E130)</f>
        <v>16945</v>
      </c>
      <c r="F125" s="95">
        <f>SUM(F127:F130)</f>
        <v>27437</v>
      </c>
      <c r="G125" s="95">
        <f>SUM(G127:G130)</f>
        <v>40348.199999999997</v>
      </c>
    </row>
    <row r="126" spans="2:7" ht="16.5">
      <c r="B126" s="37"/>
      <c r="C126" s="72" t="s">
        <v>12</v>
      </c>
      <c r="D126" s="73"/>
      <c r="E126" s="73"/>
      <c r="F126" s="73"/>
      <c r="G126" s="73"/>
    </row>
    <row r="127" spans="2:7" ht="16.5">
      <c r="B127" s="35">
        <v>1</v>
      </c>
      <c r="C127" s="38" t="s">
        <v>167</v>
      </c>
      <c r="D127" s="73">
        <f>ROUND(G127*18/100,0)</f>
        <v>1645</v>
      </c>
      <c r="E127" s="73">
        <f>ROUND(G127*42/100,0)</f>
        <v>3839</v>
      </c>
      <c r="F127" s="73">
        <f>ROUND(G127*68/100,0)</f>
        <v>6216</v>
      </c>
      <c r="G127" s="73">
        <v>9141.1</v>
      </c>
    </row>
    <row r="128" spans="2:7" ht="16.5">
      <c r="B128" s="35">
        <v>2</v>
      </c>
      <c r="C128" s="38" t="s">
        <v>115</v>
      </c>
      <c r="D128" s="73">
        <f>ROUND(G128*18/100,0)</f>
        <v>1477</v>
      </c>
      <c r="E128" s="73">
        <f>ROUND(G128*42/100,0)</f>
        <v>3446</v>
      </c>
      <c r="F128" s="73">
        <f>ROUND(G128*68/100,0)</f>
        <v>5580</v>
      </c>
      <c r="G128" s="73">
        <v>8205.6</v>
      </c>
    </row>
    <row r="129" spans="2:7" ht="16.5">
      <c r="B129" s="35">
        <v>3</v>
      </c>
      <c r="C129" s="38" t="s">
        <v>116</v>
      </c>
      <c r="D129" s="73">
        <f>ROUND(G129*18/100,0)</f>
        <v>2333</v>
      </c>
      <c r="E129" s="73">
        <f>ROUND(G129*42/100,0)</f>
        <v>5444</v>
      </c>
      <c r="F129" s="73">
        <f>ROUND(G129*68/100,0)</f>
        <v>8814</v>
      </c>
      <c r="G129" s="73">
        <v>12962.3</v>
      </c>
    </row>
    <row r="130" spans="2:7" ht="16.5">
      <c r="B130" s="35">
        <v>4</v>
      </c>
      <c r="C130" s="38" t="s">
        <v>66</v>
      </c>
      <c r="D130" s="73">
        <f>ROUND(G130*18/100,0)</f>
        <v>1807</v>
      </c>
      <c r="E130" s="73">
        <f>ROUND(G130*42/100,0)</f>
        <v>4216</v>
      </c>
      <c r="F130" s="73">
        <f>ROUND(G130*68/100,0)</f>
        <v>6827</v>
      </c>
      <c r="G130" s="73">
        <v>10039.200000000001</v>
      </c>
    </row>
    <row r="132" spans="2:7" ht="3" customHeight="1">
      <c r="B132" s="119"/>
      <c r="C132" s="119"/>
      <c r="D132" s="119"/>
      <c r="E132" s="52"/>
      <c r="F132" s="100"/>
    </row>
    <row r="133" spans="2:7" ht="17.25" hidden="1" customHeight="1">
      <c r="B133" s="120"/>
      <c r="C133" s="120"/>
      <c r="D133" s="120"/>
      <c r="E133" s="101"/>
      <c r="F133" s="101"/>
      <c r="G133" s="101"/>
    </row>
    <row r="134" spans="2:7" s="109" customFormat="1" ht="79.5" customHeight="1">
      <c r="B134" s="121" t="s">
        <v>169</v>
      </c>
      <c r="C134" s="121"/>
      <c r="D134" s="121"/>
      <c r="E134" s="121"/>
      <c r="F134" s="121"/>
      <c r="G134" s="121"/>
    </row>
    <row r="135" spans="2:7" ht="14.25">
      <c r="B135" s="118"/>
      <c r="C135" s="118"/>
      <c r="D135" s="118"/>
    </row>
  </sheetData>
  <mergeCells count="9">
    <mergeCell ref="E1:G4"/>
    <mergeCell ref="B135:D135"/>
    <mergeCell ref="B132:D132"/>
    <mergeCell ref="B133:D133"/>
    <mergeCell ref="B134:G134"/>
    <mergeCell ref="C6:G6"/>
    <mergeCell ref="C7:G7"/>
    <mergeCell ref="C8:G8"/>
    <mergeCell ref="C9:G9"/>
  </mergeCells>
  <pageMargins left="0.5" right="0" top="0" bottom="0.5" header="0.5" footer="0.25"/>
  <pageSetup scale="95" orientation="portrait" r:id="rId1"/>
  <ignoredErrors>
    <ignoredError sqref="D27:G5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5"/>
  <sheetViews>
    <sheetView tabSelected="1" topLeftCell="A19" workbookViewId="0">
      <selection activeCell="B7" sqref="B7:G7"/>
    </sheetView>
  </sheetViews>
  <sheetFormatPr defaultColWidth="9.1640625" defaultRowHeight="17.25"/>
  <cols>
    <col min="1" max="1" width="6.6640625" style="39" customWidth="1"/>
    <col min="2" max="2" width="5.5" style="39" customWidth="1"/>
    <col min="3" max="3" width="57.5" style="39" customWidth="1"/>
    <col min="4" max="4" width="13.83203125" style="39" customWidth="1"/>
    <col min="5" max="5" width="12.6640625" style="39" customWidth="1"/>
    <col min="6" max="6" width="16.33203125" style="39" customWidth="1"/>
    <col min="7" max="7" width="15.6640625" style="39" customWidth="1"/>
    <col min="8" max="9" width="14.5" style="39" customWidth="1"/>
    <col min="10" max="10" width="15.1640625" style="39" customWidth="1"/>
    <col min="11" max="11" width="4.1640625" style="39" hidden="1" customWidth="1"/>
    <col min="12" max="12" width="5.1640625" style="39" hidden="1" customWidth="1"/>
    <col min="13" max="13" width="9.1640625" style="39" hidden="1" customWidth="1"/>
    <col min="14" max="14" width="36.6640625" style="39" hidden="1" customWidth="1"/>
    <col min="15" max="18" width="10.5" style="39" hidden="1" customWidth="1"/>
    <col min="19" max="19" width="9.5" style="39" hidden="1" customWidth="1"/>
    <col min="20" max="21" width="10.5" style="39" hidden="1" customWidth="1"/>
    <col min="22" max="22" width="13" style="39" hidden="1" customWidth="1"/>
    <col min="23" max="23" width="0" style="39" hidden="1" customWidth="1"/>
    <col min="24" max="24" width="9.33203125" style="39" hidden="1" customWidth="1"/>
    <col min="25" max="25" width="9.83203125" style="39" hidden="1" customWidth="1"/>
    <col min="26" max="26" width="0" style="39" hidden="1" customWidth="1"/>
    <col min="27" max="16384" width="9.1640625" style="39"/>
  </cols>
  <sheetData>
    <row r="1" spans="2:27">
      <c r="B1" s="70"/>
      <c r="C1" s="132" t="s">
        <v>168</v>
      </c>
      <c r="D1" s="133"/>
      <c r="E1" s="133"/>
      <c r="F1" s="133"/>
      <c r="G1" s="133"/>
      <c r="H1" s="127"/>
      <c r="I1" s="127"/>
      <c r="J1" s="127"/>
      <c r="K1" s="40"/>
    </row>
    <row r="2" spans="2:27" ht="15" customHeight="1">
      <c r="B2" s="70"/>
      <c r="C2" s="133"/>
      <c r="D2" s="133"/>
      <c r="E2" s="133"/>
      <c r="F2" s="133"/>
      <c r="G2" s="133"/>
      <c r="H2" s="127"/>
      <c r="I2" s="127"/>
      <c r="J2" s="127"/>
      <c r="L2" s="19"/>
      <c r="M2" s="19"/>
      <c r="N2" s="41"/>
    </row>
    <row r="3" spans="2:27" ht="17.25" customHeight="1">
      <c r="B3" s="70"/>
      <c r="C3" s="133"/>
      <c r="D3" s="133"/>
      <c r="E3" s="133"/>
      <c r="F3" s="133"/>
      <c r="G3" s="133"/>
      <c r="H3" s="127"/>
      <c r="I3" s="127"/>
      <c r="J3" s="127"/>
      <c r="K3" s="19"/>
      <c r="L3" s="19"/>
      <c r="M3" s="19"/>
      <c r="N3" s="41"/>
    </row>
    <row r="4" spans="2:27" ht="29.25" customHeight="1">
      <c r="B4" s="70"/>
      <c r="C4" s="133"/>
      <c r="D4" s="133"/>
      <c r="E4" s="133"/>
      <c r="F4" s="133"/>
      <c r="G4" s="133"/>
      <c r="H4" s="131"/>
      <c r="I4" s="131"/>
      <c r="J4" s="131"/>
      <c r="K4" s="19"/>
      <c r="L4" s="19"/>
      <c r="M4" s="19"/>
    </row>
    <row r="5" spans="2:27" ht="15" customHeight="1">
      <c r="B5" s="127"/>
      <c r="C5" s="127"/>
      <c r="D5" s="127"/>
      <c r="E5" s="127"/>
      <c r="F5" s="127"/>
      <c r="G5" s="127"/>
      <c r="H5" s="127"/>
      <c r="I5" s="127"/>
      <c r="J5" s="127"/>
      <c r="L5" s="19"/>
      <c r="M5" s="19"/>
    </row>
    <row r="6" spans="2:27" ht="11.25" customHeight="1">
      <c r="H6" s="32"/>
      <c r="I6" s="32"/>
      <c r="J6" s="32"/>
      <c r="L6" s="19"/>
      <c r="M6" s="19"/>
    </row>
    <row r="7" spans="2:27" ht="156" customHeight="1">
      <c r="B7" s="134" t="s">
        <v>170</v>
      </c>
      <c r="C7" s="130"/>
      <c r="D7" s="130"/>
      <c r="E7" s="130"/>
      <c r="F7" s="130"/>
      <c r="G7" s="130"/>
      <c r="H7" s="69"/>
      <c r="I7" s="69"/>
      <c r="J7" s="69"/>
      <c r="K7" s="69"/>
      <c r="L7" s="69"/>
    </row>
    <row r="8" spans="2:27" ht="16.5" customHeight="1">
      <c r="B8" s="42"/>
      <c r="C8" s="42"/>
      <c r="D8" s="42"/>
      <c r="E8" s="42"/>
      <c r="F8" s="42"/>
      <c r="G8" s="42"/>
      <c r="H8" s="42"/>
      <c r="I8" s="42"/>
      <c r="J8" s="42"/>
    </row>
    <row r="9" spans="2:27" ht="15" customHeight="1">
      <c r="G9" s="103" t="s">
        <v>162</v>
      </c>
      <c r="J9" s="43"/>
      <c r="O9" s="45"/>
      <c r="P9" s="45" t="s">
        <v>15</v>
      </c>
      <c r="Q9" s="45" t="s">
        <v>8</v>
      </c>
      <c r="R9" s="45" t="s">
        <v>9</v>
      </c>
      <c r="S9" s="45" t="s">
        <v>6</v>
      </c>
      <c r="T9" s="45" t="s">
        <v>15</v>
      </c>
      <c r="U9" s="45" t="s">
        <v>8</v>
      </c>
      <c r="V9" s="45" t="s">
        <v>9</v>
      </c>
    </row>
    <row r="10" spans="2:27" ht="31.5" customHeight="1">
      <c r="B10" s="44"/>
      <c r="C10" s="45" t="s">
        <v>158</v>
      </c>
      <c r="D10" s="45" t="s">
        <v>6</v>
      </c>
      <c r="E10" s="45" t="s">
        <v>15</v>
      </c>
      <c r="F10" s="45" t="s">
        <v>8</v>
      </c>
      <c r="G10" s="45" t="s">
        <v>9</v>
      </c>
      <c r="H10" s="65"/>
      <c r="I10" s="65"/>
      <c r="J10" s="65"/>
      <c r="N10" s="44"/>
      <c r="O10" s="128" t="s">
        <v>119</v>
      </c>
      <c r="P10" s="129"/>
      <c r="Q10" s="78"/>
      <c r="R10" s="78"/>
      <c r="S10" s="128" t="s">
        <v>120</v>
      </c>
      <c r="T10" s="129"/>
      <c r="U10" s="79"/>
      <c r="V10" s="79"/>
    </row>
    <row r="11" spans="2:27" ht="44.25" customHeight="1">
      <c r="B11" s="124">
        <v>1</v>
      </c>
      <c r="C11" s="56" t="s">
        <v>148</v>
      </c>
      <c r="D11" s="105">
        <f t="shared" ref="D11:G18" si="0">S11</f>
        <v>5114</v>
      </c>
      <c r="E11" s="105">
        <f t="shared" si="0"/>
        <v>10229</v>
      </c>
      <c r="F11" s="105">
        <f t="shared" si="0"/>
        <v>15343</v>
      </c>
      <c r="G11" s="105">
        <f t="shared" si="0"/>
        <v>20458</v>
      </c>
      <c r="H11" s="66"/>
      <c r="I11" s="66"/>
      <c r="J11" s="67"/>
      <c r="N11" s="56" t="s">
        <v>138</v>
      </c>
      <c r="O11" s="58">
        <v>30015</v>
      </c>
      <c r="P11" s="58">
        <v>30015</v>
      </c>
      <c r="Q11" s="58">
        <v>30015</v>
      </c>
      <c r="R11" s="58">
        <v>30015</v>
      </c>
      <c r="S11" s="76">
        <f>ROUND($X$22/$O$22*O11,0)</f>
        <v>5114</v>
      </c>
      <c r="T11" s="76">
        <f>ROUND($Y$22/$O$22*P11,0)</f>
        <v>10229</v>
      </c>
      <c r="U11" s="76">
        <f t="shared" ref="U11:U17" si="1">ROUND($Z$22/$O$22*Q11,0)</f>
        <v>15343</v>
      </c>
      <c r="V11" s="76">
        <f t="shared" ref="V11:V18" si="2">ROUND($AA$22/$O$22*R11,0)</f>
        <v>20458</v>
      </c>
      <c r="W11" s="16"/>
      <c r="AA11" s="16"/>
    </row>
    <row r="12" spans="2:27" ht="34.5" customHeight="1">
      <c r="B12" s="125"/>
      <c r="C12" s="81" t="s">
        <v>149</v>
      </c>
      <c r="D12" s="106">
        <v>2557</v>
      </c>
      <c r="E12" s="106">
        <v>5115</v>
      </c>
      <c r="F12" s="106">
        <v>7672</v>
      </c>
      <c r="G12" s="106">
        <v>10229</v>
      </c>
      <c r="H12" s="66"/>
      <c r="I12" s="66"/>
      <c r="J12" s="67"/>
      <c r="N12" s="56"/>
      <c r="O12" s="58"/>
      <c r="P12" s="58"/>
      <c r="Q12" s="58"/>
      <c r="R12" s="58"/>
      <c r="S12" s="76"/>
      <c r="T12" s="76"/>
      <c r="U12" s="76"/>
      <c r="V12" s="76"/>
      <c r="W12" s="16"/>
      <c r="AA12" s="16"/>
    </row>
    <row r="13" spans="2:27" ht="36" customHeight="1">
      <c r="B13" s="126"/>
      <c r="C13" s="81" t="s">
        <v>150</v>
      </c>
      <c r="D13" s="106">
        <f>SUM(D11-D12)</f>
        <v>2557</v>
      </c>
      <c r="E13" s="106">
        <f>SUM(E11-E12)</f>
        <v>5114</v>
      </c>
      <c r="F13" s="106">
        <f>SUM(F11-F12)</f>
        <v>7671</v>
      </c>
      <c r="G13" s="106">
        <f>SUM(G11-G12)</f>
        <v>10229</v>
      </c>
      <c r="H13" s="66"/>
      <c r="I13" s="66"/>
      <c r="J13" s="67"/>
      <c r="N13" s="56"/>
      <c r="O13" s="58"/>
      <c r="P13" s="58"/>
      <c r="Q13" s="58"/>
      <c r="R13" s="58"/>
      <c r="S13" s="76"/>
      <c r="T13" s="76"/>
      <c r="U13" s="76"/>
      <c r="V13" s="76"/>
      <c r="W13" s="16"/>
      <c r="AA13" s="16"/>
    </row>
    <row r="14" spans="2:27" ht="44.25" customHeight="1">
      <c r="B14" s="46">
        <v>2</v>
      </c>
      <c r="C14" s="47" t="s">
        <v>139</v>
      </c>
      <c r="D14" s="105">
        <f t="shared" si="0"/>
        <v>3013</v>
      </c>
      <c r="E14" s="105">
        <f t="shared" si="0"/>
        <v>6026</v>
      </c>
      <c r="F14" s="105">
        <f t="shared" si="0"/>
        <v>9039</v>
      </c>
      <c r="G14" s="105">
        <f t="shared" si="0"/>
        <v>12053</v>
      </c>
      <c r="H14" s="66"/>
      <c r="I14" s="66"/>
      <c r="J14" s="67"/>
      <c r="N14" s="47" t="s">
        <v>139</v>
      </c>
      <c r="O14" s="58">
        <v>17683</v>
      </c>
      <c r="P14" s="58">
        <v>17683</v>
      </c>
      <c r="Q14" s="58">
        <v>17683</v>
      </c>
      <c r="R14" s="58">
        <v>17683</v>
      </c>
      <c r="S14" s="76">
        <f>ROUND($X$22/$O$22*O14,0)</f>
        <v>3013</v>
      </c>
      <c r="T14" s="76">
        <f>ROUND($Y$22/$O$22*P14,0)</f>
        <v>6026</v>
      </c>
      <c r="U14" s="76">
        <f t="shared" si="1"/>
        <v>9039</v>
      </c>
      <c r="V14" s="76">
        <f t="shared" si="2"/>
        <v>12053</v>
      </c>
      <c r="W14" s="16"/>
      <c r="AA14" s="16"/>
    </row>
    <row r="15" spans="2:27" ht="44.25" customHeight="1">
      <c r="B15" s="46">
        <v>3</v>
      </c>
      <c r="C15" s="47" t="s">
        <v>140</v>
      </c>
      <c r="D15" s="105">
        <f t="shared" si="0"/>
        <v>1000</v>
      </c>
      <c r="E15" s="105">
        <f t="shared" si="0"/>
        <v>1999</v>
      </c>
      <c r="F15" s="105">
        <f t="shared" si="0"/>
        <v>2999</v>
      </c>
      <c r="G15" s="105">
        <f t="shared" si="0"/>
        <v>3999</v>
      </c>
      <c r="H15" s="66"/>
      <c r="I15" s="66"/>
      <c r="J15" s="67"/>
      <c r="N15" s="47" t="s">
        <v>140</v>
      </c>
      <c r="O15" s="58">
        <v>5867</v>
      </c>
      <c r="P15" s="58">
        <v>5867</v>
      </c>
      <c r="Q15" s="58">
        <v>5867</v>
      </c>
      <c r="R15" s="58">
        <v>5867</v>
      </c>
      <c r="S15" s="76">
        <f>ROUND($X$22/$O$22*O15,0)</f>
        <v>1000</v>
      </c>
      <c r="T15" s="76">
        <f>ROUND($Y$22/$O$22*P15,0)</f>
        <v>1999</v>
      </c>
      <c r="U15" s="76">
        <f t="shared" si="1"/>
        <v>2999</v>
      </c>
      <c r="V15" s="76">
        <f t="shared" si="2"/>
        <v>3999</v>
      </c>
      <c r="W15" s="16"/>
      <c r="AA15" s="16"/>
    </row>
    <row r="16" spans="2:27" ht="49.5" customHeight="1">
      <c r="B16" s="46">
        <v>4</v>
      </c>
      <c r="C16" s="47" t="s">
        <v>126</v>
      </c>
      <c r="D16" s="105">
        <f t="shared" si="0"/>
        <v>811</v>
      </c>
      <c r="E16" s="105">
        <f t="shared" si="0"/>
        <v>1622</v>
      </c>
      <c r="F16" s="105">
        <f t="shared" si="0"/>
        <v>2432</v>
      </c>
      <c r="G16" s="105">
        <f t="shared" si="0"/>
        <v>3243</v>
      </c>
      <c r="H16" s="66"/>
      <c r="I16" s="66"/>
      <c r="J16" s="67"/>
      <c r="N16" s="47" t="s">
        <v>126</v>
      </c>
      <c r="O16" s="58">
        <v>4758</v>
      </c>
      <c r="P16" s="58">
        <v>4758</v>
      </c>
      <c r="Q16" s="58">
        <v>4758</v>
      </c>
      <c r="R16" s="58">
        <v>4758</v>
      </c>
      <c r="S16" s="76">
        <f>ROUND($X$22/$O$22*O16,0)</f>
        <v>811</v>
      </c>
      <c r="T16" s="76">
        <f>ROUND($Y$22/$O$22*P16,0)</f>
        <v>1622</v>
      </c>
      <c r="U16" s="76">
        <f t="shared" si="1"/>
        <v>2432</v>
      </c>
      <c r="V16" s="76">
        <f t="shared" si="2"/>
        <v>3243</v>
      </c>
      <c r="W16" s="16"/>
      <c r="AA16" s="16"/>
    </row>
    <row r="17" spans="1:27" ht="44.25" customHeight="1">
      <c r="B17" s="46">
        <v>5</v>
      </c>
      <c r="C17" s="47" t="s">
        <v>118</v>
      </c>
      <c r="D17" s="105">
        <f t="shared" si="0"/>
        <v>735</v>
      </c>
      <c r="E17" s="105">
        <f t="shared" si="0"/>
        <v>1470</v>
      </c>
      <c r="F17" s="105">
        <f t="shared" si="0"/>
        <v>2205</v>
      </c>
      <c r="G17" s="105">
        <f t="shared" si="0"/>
        <v>2940</v>
      </c>
      <c r="H17" s="66"/>
      <c r="I17" s="66"/>
      <c r="J17" s="67"/>
      <c r="N17" s="47" t="s">
        <v>118</v>
      </c>
      <c r="O17" s="58">
        <v>4314</v>
      </c>
      <c r="P17" s="58">
        <v>4314</v>
      </c>
      <c r="Q17" s="58">
        <v>4314</v>
      </c>
      <c r="R17" s="58">
        <v>4314</v>
      </c>
      <c r="S17" s="76">
        <f>ROUND($X$22/$O$22*O17,0)</f>
        <v>735</v>
      </c>
      <c r="T17" s="76">
        <f>ROUND($Y$22/$O$22*P17,0)</f>
        <v>1470</v>
      </c>
      <c r="U17" s="76">
        <f t="shared" si="1"/>
        <v>2205</v>
      </c>
      <c r="V17" s="76">
        <f t="shared" si="2"/>
        <v>2940</v>
      </c>
      <c r="W17" s="16"/>
      <c r="AA17" s="16"/>
    </row>
    <row r="18" spans="1:27" ht="44.25" customHeight="1">
      <c r="B18" s="124">
        <v>6</v>
      </c>
      <c r="C18" s="56" t="s">
        <v>143</v>
      </c>
      <c r="D18" s="105">
        <f t="shared" si="0"/>
        <v>577</v>
      </c>
      <c r="E18" s="105">
        <f t="shared" si="0"/>
        <v>1154</v>
      </c>
      <c r="F18" s="105">
        <f t="shared" si="0"/>
        <v>1732</v>
      </c>
      <c r="G18" s="105">
        <f t="shared" si="0"/>
        <v>2307</v>
      </c>
      <c r="H18" s="66"/>
      <c r="I18" s="66"/>
      <c r="J18" s="67"/>
      <c r="N18" s="56" t="s">
        <v>141</v>
      </c>
      <c r="O18" s="58">
        <v>3385</v>
      </c>
      <c r="P18" s="58">
        <v>3385</v>
      </c>
      <c r="Q18" s="58">
        <v>3385</v>
      </c>
      <c r="R18" s="58">
        <v>3385</v>
      </c>
      <c r="S18" s="76">
        <f>ROUND($X$22/$O$22*O18,0)</f>
        <v>577</v>
      </c>
      <c r="T18" s="76">
        <f>ROUND($Y$22/$O$22*P18,0)</f>
        <v>1154</v>
      </c>
      <c r="U18" s="76">
        <f>ROUND($Z$22/$O$22*Q18,0)+2</f>
        <v>1732</v>
      </c>
      <c r="V18" s="76">
        <f t="shared" si="2"/>
        <v>2307</v>
      </c>
      <c r="W18" s="16"/>
      <c r="AA18" s="16"/>
    </row>
    <row r="19" spans="1:27" ht="44.25" customHeight="1">
      <c r="B19" s="125"/>
      <c r="C19" s="81" t="s">
        <v>144</v>
      </c>
      <c r="D19" s="106">
        <v>193</v>
      </c>
      <c r="E19" s="106">
        <v>385</v>
      </c>
      <c r="F19" s="106">
        <v>577</v>
      </c>
      <c r="G19" s="106">
        <v>769</v>
      </c>
      <c r="H19" s="66"/>
      <c r="I19" s="66"/>
      <c r="J19" s="67"/>
      <c r="N19" s="56"/>
      <c r="O19" s="58"/>
      <c r="P19" s="58"/>
      <c r="Q19" s="58"/>
      <c r="R19" s="58"/>
      <c r="S19" s="76"/>
      <c r="T19" s="76"/>
      <c r="U19" s="76"/>
      <c r="V19" s="76"/>
      <c r="W19" s="16"/>
      <c r="AA19" s="16"/>
    </row>
    <row r="20" spans="1:27" ht="44.25" customHeight="1">
      <c r="B20" s="125"/>
      <c r="C20" s="81" t="s">
        <v>146</v>
      </c>
      <c r="D20" s="106">
        <v>192</v>
      </c>
      <c r="E20" s="106">
        <v>385</v>
      </c>
      <c r="F20" s="106">
        <v>577</v>
      </c>
      <c r="G20" s="106">
        <v>769</v>
      </c>
      <c r="H20" s="66"/>
      <c r="I20" s="66"/>
      <c r="J20" s="67"/>
      <c r="N20" s="56"/>
      <c r="O20" s="58"/>
      <c r="P20" s="58"/>
      <c r="Q20" s="58"/>
      <c r="R20" s="58"/>
      <c r="S20" s="76"/>
      <c r="T20" s="76"/>
      <c r="U20" s="76"/>
      <c r="V20" s="76"/>
      <c r="W20" s="16"/>
      <c r="AA20" s="16"/>
    </row>
    <row r="21" spans="1:27" ht="44.25" customHeight="1">
      <c r="B21" s="126"/>
      <c r="C21" s="81" t="s">
        <v>145</v>
      </c>
      <c r="D21" s="106">
        <f>SUM(D18-D19-D20)</f>
        <v>192</v>
      </c>
      <c r="E21" s="106">
        <f>SUM(E18-E19-E20)</f>
        <v>384</v>
      </c>
      <c r="F21" s="106">
        <f>SUM(F18-F19-F20)</f>
        <v>578</v>
      </c>
      <c r="G21" s="106">
        <f>SUM(G18-G19-G20)</f>
        <v>769</v>
      </c>
      <c r="H21" s="66"/>
      <c r="I21" s="66"/>
      <c r="J21" s="67"/>
      <c r="N21" s="56"/>
      <c r="O21" s="58"/>
      <c r="P21" s="58"/>
      <c r="Q21" s="58"/>
      <c r="R21" s="58"/>
      <c r="S21" s="76"/>
      <c r="T21" s="76"/>
      <c r="U21" s="76"/>
      <c r="V21" s="76"/>
      <c r="W21" s="16"/>
      <c r="AA21" s="16"/>
    </row>
    <row r="22" spans="1:27" ht="24" customHeight="1">
      <c r="B22" s="44"/>
      <c r="C22" s="48" t="s">
        <v>117</v>
      </c>
      <c r="D22" s="107">
        <f>SUM(D11,D14,D15,D16,D17,D18)</f>
        <v>11250</v>
      </c>
      <c r="E22" s="107">
        <f>SUM(E11,E14,E15,E16,E17,E18)</f>
        <v>22500</v>
      </c>
      <c r="F22" s="107">
        <f>SUM(F11,F14,F15,F16,F17,F18)</f>
        <v>33750</v>
      </c>
      <c r="G22" s="107">
        <f>SUM(G11,G14,G15,G16,G17,G18)</f>
        <v>45000</v>
      </c>
      <c r="H22" s="68"/>
      <c r="I22" s="68"/>
      <c r="J22" s="68"/>
      <c r="N22" s="48" t="s">
        <v>117</v>
      </c>
      <c r="O22" s="58">
        <f t="shared" ref="O22:V22" si="3">SUM(O11:O18)</f>
        <v>66022</v>
      </c>
      <c r="P22" s="58">
        <f t="shared" si="3"/>
        <v>66022</v>
      </c>
      <c r="Q22" s="58">
        <f t="shared" si="3"/>
        <v>66022</v>
      </c>
      <c r="R22" s="80">
        <f t="shared" si="3"/>
        <v>66022</v>
      </c>
      <c r="S22" s="76">
        <f t="shared" si="3"/>
        <v>11250</v>
      </c>
      <c r="T22" s="76">
        <f t="shared" si="3"/>
        <v>22500</v>
      </c>
      <c r="U22" s="76">
        <f t="shared" si="3"/>
        <v>33750</v>
      </c>
      <c r="V22" s="76">
        <f t="shared" si="3"/>
        <v>45000</v>
      </c>
      <c r="W22" s="16"/>
      <c r="X22" s="75">
        <v>11250</v>
      </c>
      <c r="Y22" s="75">
        <v>22500</v>
      </c>
      <c r="Z22" s="39">
        <v>33750</v>
      </c>
      <c r="AA22" s="39">
        <v>45000</v>
      </c>
    </row>
    <row r="24" spans="1:27">
      <c r="G24" s="49"/>
      <c r="H24" s="49"/>
      <c r="I24" s="49"/>
      <c r="J24" s="49"/>
    </row>
    <row r="25" spans="1:27" ht="19.5" customHeight="1">
      <c r="A25" s="60"/>
      <c r="B25" s="60" t="s">
        <v>131</v>
      </c>
      <c r="C25" s="59"/>
      <c r="D25" s="59"/>
      <c r="E25" s="59"/>
      <c r="F25" s="59"/>
      <c r="G25" s="59"/>
      <c r="H25" s="14"/>
      <c r="I25" s="14"/>
      <c r="J25" s="15"/>
      <c r="K25" s="15"/>
      <c r="L25" s="15"/>
      <c r="M25" s="16"/>
    </row>
    <row r="26" spans="1:27" ht="17.25" customHeight="1">
      <c r="A26" s="60"/>
      <c r="B26" s="60" t="s">
        <v>142</v>
      </c>
      <c r="C26" s="59"/>
      <c r="D26" s="59"/>
      <c r="E26" s="59"/>
      <c r="F26" s="59"/>
      <c r="G26" s="77" t="s">
        <v>132</v>
      </c>
      <c r="J26" s="15"/>
      <c r="L26" s="16"/>
      <c r="M26" s="16"/>
    </row>
    <row r="27" spans="1:27" ht="17.25" customHeight="1">
      <c r="A27" s="60"/>
      <c r="B27" s="59"/>
      <c r="C27" s="59"/>
      <c r="D27" s="59"/>
      <c r="E27" s="59"/>
      <c r="F27" s="59"/>
      <c r="G27" s="77"/>
      <c r="I27" s="60"/>
      <c r="J27" s="57"/>
    </row>
    <row r="33" spans="2:6">
      <c r="B33" s="60"/>
      <c r="C33" s="59"/>
      <c r="D33" s="59"/>
      <c r="E33" s="59"/>
      <c r="F33" s="59"/>
    </row>
    <row r="34" spans="2:6">
      <c r="B34" s="60"/>
      <c r="C34" s="59"/>
      <c r="D34" s="59"/>
      <c r="E34" s="59"/>
      <c r="F34" s="59"/>
    </row>
    <row r="35" spans="2:6">
      <c r="B35" s="60"/>
      <c r="C35" s="59"/>
      <c r="D35" s="59"/>
      <c r="E35" s="59"/>
      <c r="F35" s="59"/>
    </row>
  </sheetData>
  <mergeCells count="12">
    <mergeCell ref="S10:T10"/>
    <mergeCell ref="H5:J5"/>
    <mergeCell ref="B7:G7"/>
    <mergeCell ref="H4:J4"/>
    <mergeCell ref="C1:G4"/>
    <mergeCell ref="B18:B21"/>
    <mergeCell ref="B5:G5"/>
    <mergeCell ref="B11:B13"/>
    <mergeCell ref="O10:P10"/>
    <mergeCell ref="H1:J1"/>
    <mergeCell ref="H2:J2"/>
    <mergeCell ref="H3:J3"/>
  </mergeCells>
  <phoneticPr fontId="2" type="noConversion"/>
  <pageMargins left="0.18" right="0" top="0.53" bottom="0" header="0.24" footer="0.2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Hav N1</vt:lpstr>
      <vt:lpstr>Hav N3</vt:lpstr>
      <vt:lpstr>Hav N4</vt:lpstr>
      <vt:lpstr>Hav N5</vt:lpstr>
      <vt:lpstr>'Hav N4'!Заголовки_для_печати</vt:lpstr>
    </vt:vector>
  </TitlesOfParts>
  <Company>CIT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GAYANE</dc:creator>
  <cp:lastModifiedBy>MyCom</cp:lastModifiedBy>
  <cp:lastPrinted>2023-01-24T12:58:20Z</cp:lastPrinted>
  <dcterms:created xsi:type="dcterms:W3CDTF">2005-01-08T06:15:50Z</dcterms:created>
  <dcterms:modified xsi:type="dcterms:W3CDTF">2023-01-30T08:10:56Z</dcterms:modified>
</cp:coreProperties>
</file>